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3/Q1/Announcement/"/>
    </mc:Choice>
  </mc:AlternateContent>
  <xr:revisionPtr revIDLastSave="78" documentId="8_{970DCCE6-C7DF-4A48-ABAE-D455CF114BCC}" xr6:coauthVersionLast="47" xr6:coauthVersionMax="47" xr10:uidLastSave="{000F7AB3-E131-44CA-89A5-47F4863ACF69}"/>
  <bookViews>
    <workbookView xWindow="-108" yWindow="-108" windowWidth="23256" windowHeight="12456" xr2:uid="{00000000-000D-0000-FFFF-FFFF00000000}"/>
  </bookViews>
  <sheets>
    <sheet name="Telenor Q123" sheetId="18" r:id="rId1"/>
    <sheet name="Telenor Q422" sheetId="17" r:id="rId2"/>
    <sheet name="Telenor Q322" sheetId="16" r:id="rId3"/>
    <sheet name="Telenor Q222" sheetId="14" r:id="rId4"/>
    <sheet name="Telenor Q122" sheetId="13" r:id="rId5"/>
    <sheet name="Telenor Q421" sheetId="12" r:id="rId6"/>
    <sheet name="Telenor Q321" sheetId="11" r:id="rId7"/>
    <sheet name="Telenor Q221" sheetId="10" r:id="rId8"/>
    <sheet name="Telenor Q121 incl. Myanmar" sheetId="9" r:id="rId9"/>
    <sheet name="Telenor Q420 incl. Myanmar" sheetId="8" r:id="rId10"/>
    <sheet name=" Telenor Q320 incl. Myanmar" sheetId="7" r:id="rId11"/>
    <sheet name=" Telenor Q220 incl. Myanmar " sheetId="6" r:id="rId12"/>
    <sheet name="Telenor Q120 incl. Myanmar" sheetId="5" r:id="rId13"/>
    <sheet name="Telenor Q419 pre IFRS 16" sheetId="4" r:id="rId14"/>
    <sheet name="Telenor Q319 pre IFRS 16" sheetId="3" r:id="rId15"/>
    <sheet name=" Telenor Q219 pre IFRS 16" sheetId="2" r:id="rId16"/>
    <sheet name="Telenor Q119 pre IFRS 16" sheetId="1" r:id="rId17"/>
  </sheets>
  <definedNames>
    <definedName name="_xlnm.Print_Area" localSheetId="15">' Telenor Q219 pre IFRS 16'!$A$1:$L$27</definedName>
    <definedName name="_xlnm.Print_Area" localSheetId="11">' Telenor Q220 incl. Myanmar '!$A$1:$L$27</definedName>
    <definedName name="_xlnm.Print_Area" localSheetId="10">' Telenor Q320 incl. Myanmar'!$A$1:$L$27</definedName>
    <definedName name="_xlnm.Print_Area" localSheetId="16">'Telenor Q119 pre IFRS 16'!$A$1:$L$27</definedName>
    <definedName name="_xlnm.Print_Area" localSheetId="12">'Telenor Q120 incl. Myanmar'!$A$1:$L$27</definedName>
    <definedName name="_xlnm.Print_Area" localSheetId="8">'Telenor Q121 incl. Myanmar'!$A$1:$L$27</definedName>
    <definedName name="_xlnm.Print_Area" localSheetId="4">'Telenor Q122'!$A$1:$L$27</definedName>
    <definedName name="_xlnm.Print_Area" localSheetId="0">'Telenor Q123'!$A$1:$L$27</definedName>
    <definedName name="_xlnm.Print_Area" localSheetId="7">'Telenor Q221'!$A$1:$L$27</definedName>
    <definedName name="_xlnm.Print_Area" localSheetId="3">'Telenor Q222'!$A$1:$L$27</definedName>
    <definedName name="_xlnm.Print_Area" localSheetId="14">'Telenor Q319 pre IFRS 16'!$A$1:$L$27</definedName>
    <definedName name="_xlnm.Print_Area" localSheetId="6">'Telenor Q321'!$A$1:$L$27</definedName>
    <definedName name="_xlnm.Print_Area" localSheetId="2">'Telenor Q322'!$A$1:$L$27</definedName>
    <definedName name="_xlnm.Print_Area" localSheetId="13">'Telenor Q419 pre IFRS 16'!$A$1:$L$27</definedName>
    <definedName name="_xlnm.Print_Area" localSheetId="9">'Telenor Q420 incl. Myanmar'!$A$1:$L$27</definedName>
    <definedName name="_xlnm.Print_Area" localSheetId="5">'Telenor Q421'!$A$1:$L$27</definedName>
    <definedName name="_xlnm.Print_Area" localSheetId="1">'Telenor Q422'!$A$1:$L$26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8" l="1"/>
  <c r="F14" i="18"/>
  <c r="F13" i="18"/>
  <c r="F15" i="18" s="1"/>
  <c r="F17" i="18" s="1"/>
  <c r="F9" i="18"/>
  <c r="F5" i="18"/>
  <c r="E16" i="18"/>
  <c r="E14" i="18"/>
  <c r="E13" i="18"/>
  <c r="E9" i="18"/>
  <c r="E5" i="18"/>
  <c r="E9" i="17"/>
  <c r="E6" i="17"/>
  <c r="E5" i="17" s="1"/>
  <c r="F9" i="17"/>
  <c r="F14" i="17"/>
  <c r="E14" i="17"/>
  <c r="F13" i="17"/>
  <c r="E13" i="17"/>
  <c r="F5" i="17"/>
  <c r="E12" i="16"/>
  <c r="F8" i="16"/>
  <c r="F13" i="16" s="1"/>
  <c r="E8" i="16"/>
  <c r="E13" i="16" s="1"/>
  <c r="F6" i="16"/>
  <c r="F16" i="16" s="1"/>
  <c r="E5" i="16"/>
  <c r="F14" i="16"/>
  <c r="F9" i="16"/>
  <c r="F12" i="16" s="1"/>
  <c r="E14" i="16"/>
  <c r="E9" i="16"/>
  <c r="E6" i="14"/>
  <c r="F16" i="14"/>
  <c r="F14" i="14"/>
  <c r="E14" i="14"/>
  <c r="F13" i="14"/>
  <c r="E13" i="14"/>
  <c r="F9" i="14"/>
  <c r="F12" i="14" s="1"/>
  <c r="F15" i="14" s="1"/>
  <c r="F17" i="14" s="1"/>
  <c r="E9" i="14"/>
  <c r="E12" i="14" s="1"/>
  <c r="E15" i="14" s="1"/>
  <c r="E5" i="14"/>
  <c r="F5" i="14"/>
  <c r="E15" i="13"/>
  <c r="E14" i="13"/>
  <c r="E9" i="13"/>
  <c r="E15" i="18" l="1"/>
  <c r="E17" i="18" s="1"/>
  <c r="E16" i="17"/>
  <c r="E15" i="17"/>
  <c r="F15" i="17"/>
  <c r="F16" i="17"/>
  <c r="F15" i="16"/>
  <c r="E15" i="16"/>
  <c r="F17" i="16"/>
  <c r="F5" i="16"/>
  <c r="E16" i="16"/>
  <c r="E16" i="14"/>
  <c r="E17" i="14" s="1"/>
  <c r="E16" i="13"/>
  <c r="F14" i="13"/>
  <c r="F13" i="13"/>
  <c r="E13" i="13"/>
  <c r="F16" i="13"/>
  <c r="F5" i="13"/>
  <c r="E5" i="13"/>
  <c r="F6" i="12"/>
  <c r="F14" i="12"/>
  <c r="E14" i="12"/>
  <c r="F13" i="12"/>
  <c r="E13" i="12"/>
  <c r="F5" i="12"/>
  <c r="E16" i="12"/>
  <c r="E5" i="12"/>
  <c r="E12" i="11"/>
  <c r="E9" i="11"/>
  <c r="E6" i="11"/>
  <c r="E5" i="11" s="1"/>
  <c r="F6" i="11"/>
  <c r="F16" i="11"/>
  <c r="F14" i="11"/>
  <c r="E14" i="11"/>
  <c r="F13" i="11"/>
  <c r="E13" i="11"/>
  <c r="F9" i="11"/>
  <c r="F12" i="11" s="1"/>
  <c r="E16" i="11"/>
  <c r="F5" i="11"/>
  <c r="E6" i="10"/>
  <c r="E17" i="17" l="1"/>
  <c r="F17" i="17"/>
  <c r="E17" i="16"/>
  <c r="F15" i="13"/>
  <c r="F17" i="13" s="1"/>
  <c r="E17" i="13"/>
  <c r="F15" i="12"/>
  <c r="E15" i="12"/>
  <c r="E17" i="12" s="1"/>
  <c r="F16" i="12"/>
  <c r="E15" i="11"/>
  <c r="E17" i="11" s="1"/>
  <c r="F15" i="11"/>
  <c r="F17" i="11" s="1"/>
  <c r="F12" i="10"/>
  <c r="F17" i="12" l="1"/>
  <c r="F13" i="10"/>
  <c r="F15" i="10" s="1"/>
  <c r="F17" i="10" s="1"/>
  <c r="F16" i="10"/>
  <c r="F14" i="10"/>
  <c r="F9" i="10"/>
  <c r="F5" i="10"/>
  <c r="E16" i="10"/>
  <c r="E14" i="10"/>
  <c r="E13" i="10"/>
  <c r="E9" i="10"/>
  <c r="E12" i="10" s="1"/>
  <c r="E5" i="10"/>
  <c r="E15" i="10" l="1"/>
  <c r="E17" i="10"/>
  <c r="F14" i="9"/>
  <c r="F13" i="9"/>
  <c r="F15" i="9"/>
  <c r="F17" i="9"/>
  <c r="F9" i="9"/>
  <c r="F5" i="9"/>
  <c r="E16" i="9"/>
  <c r="E13" i="9"/>
  <c r="E15" i="9"/>
  <c r="E17" i="9"/>
  <c r="E14" i="9"/>
  <c r="E9" i="9"/>
  <c r="E5" i="9"/>
  <c r="E6" i="8"/>
  <c r="F8" i="8"/>
  <c r="F13" i="8"/>
  <c r="F6" i="8"/>
  <c r="F16" i="8"/>
  <c r="E8" i="8"/>
  <c r="E16" i="8"/>
  <c r="F14" i="8"/>
  <c r="E14" i="8"/>
  <c r="E13" i="8"/>
  <c r="E15" i="8"/>
  <c r="F5" i="8"/>
  <c r="E5" i="8"/>
  <c r="F15" i="8"/>
  <c r="F17" i="8"/>
  <c r="E17" i="8"/>
  <c r="E6" i="7"/>
  <c r="F6" i="7"/>
  <c r="F16" i="7"/>
  <c r="E16" i="7"/>
  <c r="E14" i="7"/>
  <c r="F13" i="7"/>
  <c r="F14" i="7"/>
  <c r="F13" i="6"/>
  <c r="F16" i="6"/>
  <c r="F14" i="6"/>
  <c r="F15" i="6"/>
  <c r="F5" i="6"/>
  <c r="E16" i="6"/>
  <c r="E13" i="6"/>
  <c r="E9" i="6"/>
  <c r="E5" i="6"/>
  <c r="F17" i="6"/>
  <c r="F9" i="6"/>
  <c r="E14" i="6"/>
  <c r="E15" i="6"/>
  <c r="E17" i="6"/>
  <c r="F16" i="5"/>
  <c r="F14" i="5"/>
  <c r="E14" i="5"/>
  <c r="F13" i="5"/>
  <c r="F15" i="5"/>
  <c r="E13" i="5"/>
  <c r="E15" i="5"/>
  <c r="E9" i="5"/>
  <c r="E5" i="5"/>
  <c r="F5" i="5"/>
  <c r="E17" i="5"/>
  <c r="F17" i="5"/>
  <c r="F16" i="4"/>
  <c r="E16" i="4"/>
  <c r="E14" i="4"/>
  <c r="E13" i="4"/>
  <c r="E5" i="4"/>
  <c r="E9" i="4"/>
  <c r="F13" i="4"/>
  <c r="F14" i="4"/>
  <c r="E15" i="4"/>
  <c r="E17" i="4"/>
  <c r="F9" i="4"/>
  <c r="F5" i="4"/>
  <c r="E6" i="3"/>
  <c r="E16" i="3"/>
  <c r="F5" i="3"/>
  <c r="F16" i="3"/>
  <c r="F14" i="3"/>
  <c r="E14" i="3"/>
  <c r="F13" i="3"/>
  <c r="F15" i="3"/>
  <c r="F17" i="3"/>
  <c r="E13" i="3"/>
  <c r="F9" i="3"/>
  <c r="E9" i="3"/>
  <c r="E6" i="2"/>
  <c r="E5" i="2"/>
  <c r="E16" i="2"/>
  <c r="E14" i="2"/>
  <c r="E13" i="2"/>
  <c r="E15" i="2"/>
  <c r="E17" i="2"/>
  <c r="E16" i="1"/>
  <c r="F16" i="2"/>
  <c r="F14" i="2"/>
  <c r="F13" i="2"/>
  <c r="F9" i="2"/>
  <c r="E9" i="2"/>
  <c r="F5" i="2"/>
  <c r="E6" i="1"/>
  <c r="E5" i="1"/>
  <c r="F16" i="1"/>
  <c r="F14" i="1"/>
  <c r="E14" i="1"/>
  <c r="F13" i="1"/>
  <c r="E13" i="1"/>
  <c r="E15" i="1"/>
  <c r="F9" i="1"/>
  <c r="E9" i="1"/>
  <c r="F5" i="1"/>
  <c r="F15" i="1"/>
  <c r="F17" i="1"/>
  <c r="F15" i="4"/>
  <c r="F17" i="4"/>
  <c r="E5" i="3"/>
  <c r="E15" i="3"/>
  <c r="E17" i="3"/>
  <c r="E17" i="1"/>
  <c r="F15" i="2"/>
  <c r="F17" i="2"/>
  <c r="E13" i="7"/>
  <c r="F9" i="7"/>
  <c r="F12" i="7"/>
  <c r="F15" i="7"/>
  <c r="F17" i="7"/>
  <c r="F5" i="7"/>
  <c r="E5" i="7"/>
  <c r="E9" i="7"/>
  <c r="E12" i="7"/>
  <c r="E15" i="7"/>
  <c r="E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77F1714D-D3FC-4158-A5B3-C90B286415C9}">
      <text>
        <r>
          <rPr>
            <sz val="9"/>
            <color indexed="81"/>
            <rFont val="Arial"/>
            <family val="2"/>
          </rPr>
          <t>Denmark (-66m)</t>
        </r>
      </text>
    </comment>
    <comment ref="F6" authorId="0" shapeId="0" xr:uid="{07FAEAA0-475B-41F5-8809-568588257517}">
      <text>
        <r>
          <rPr>
            <sz val="9"/>
            <color indexed="81"/>
            <rFont val="Arial"/>
            <family val="2"/>
          </rPr>
          <t>Bangladesh (23m)</t>
        </r>
      </text>
    </comment>
    <comment ref="E8" authorId="0" shapeId="0" xr:uid="{C3E01BF4-54A6-4989-B421-1AA3D7D9DAF7}">
      <text>
        <r>
          <rPr>
            <sz val="9"/>
            <color indexed="81"/>
            <rFont val="Arial"/>
            <family val="2"/>
          </rPr>
          <t>Norway (-153m)</t>
        </r>
      </text>
    </comment>
    <comment ref="F8" authorId="0" shapeId="0" xr:uid="{A7890D33-DBF8-4B85-93A9-CAD52DB2D81C}">
      <text>
        <r>
          <rPr>
            <sz val="9"/>
            <color indexed="81"/>
            <rFont val="Arial"/>
            <family val="2"/>
          </rPr>
          <t>Sweden (1715m),  Bangladesh (-111m)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000-000001000000}">
      <text>
        <r>
          <rPr>
            <sz val="9"/>
            <color indexed="81"/>
            <rFont val="Arial"/>
            <family val="2"/>
          </rPr>
          <t>Myanmar (84m), Norway (76m), Thailand (-37m)</t>
        </r>
      </text>
    </comment>
    <comment ref="F6" authorId="0" shapeId="0" xr:uid="{00000000-0006-0000-0000-000002000000}">
      <text>
        <r>
          <rPr>
            <sz val="9"/>
            <color indexed="81"/>
            <rFont val="Arial"/>
            <family val="2"/>
          </rPr>
          <t>Norway (56m), Malaysia (50m)</t>
        </r>
      </text>
    </comment>
    <comment ref="E8" authorId="0" shapeId="0" xr:uid="{00000000-0006-0000-0000-000003000000}">
      <text>
        <r>
          <rPr>
            <sz val="9"/>
            <color indexed="81"/>
            <rFont val="Arial"/>
            <family val="2"/>
          </rPr>
          <t xml:space="preserve">Other (+3,335m),  Myanmar (156m), Thailand (-199m),  Malaysia (-114m), Norway (-84m) </t>
        </r>
      </text>
    </comment>
    <comment ref="F8" authorId="0" shapeId="0" xr:uid="{00000000-0006-0000-0000-000004000000}">
      <text>
        <r>
          <rPr>
            <sz val="9"/>
            <color indexed="81"/>
            <rFont val="Arial"/>
            <family val="2"/>
          </rPr>
          <t>Other (194m), Thailand (-158m), Bangladesh (-60m)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100-000001000000}">
      <text>
        <r>
          <rPr>
            <sz val="9"/>
            <color indexed="81"/>
            <rFont val="Arial"/>
            <family val="2"/>
          </rPr>
          <t>Sweden (+143m), Malaysia (+80m)</t>
        </r>
      </text>
    </comment>
    <comment ref="F6" authorId="1" shapeId="0" xr:uid="{00000000-0006-0000-0100-000002000000}">
      <text>
        <r>
          <rPr>
            <sz val="9"/>
            <color indexed="81"/>
            <rFont val="Tahoma"/>
            <family val="2"/>
          </rPr>
          <t>M&amp;A cost (-110m), Malaysia (+36m)</t>
        </r>
      </text>
    </comment>
    <comment ref="E8" authorId="0" shapeId="0" xr:uid="{00000000-0006-0000-0100-000003000000}">
      <text>
        <r>
          <rPr>
            <sz val="9"/>
            <color indexed="81"/>
            <rFont val="Arial"/>
            <family val="2"/>
          </rPr>
          <t>Other Units (+782m)</t>
        </r>
      </text>
    </comment>
    <comment ref="F8" authorId="0" shapeId="0" xr:uid="{00000000-0006-0000-0100-000004000000}">
      <text>
        <r>
          <rPr>
            <sz val="9"/>
            <color indexed="81"/>
            <rFont val="Arial"/>
            <family val="2"/>
          </rPr>
          <t>Myanmar (-51m), Norway (-28m), Sweden (-23m)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200-000001000000}">
      <text>
        <r>
          <rPr>
            <sz val="9"/>
            <color indexed="81"/>
            <rFont val="Arial"/>
            <family val="2"/>
          </rPr>
          <t>Pakistan (+90m), Digi (+46m)</t>
        </r>
      </text>
    </comment>
    <comment ref="F6" authorId="1" shapeId="0" xr:uid="{00000000-0006-0000-0200-000002000000}">
      <text>
        <r>
          <rPr>
            <sz val="9"/>
            <color indexed="81"/>
            <rFont val="Tahoma"/>
            <family val="2"/>
          </rPr>
          <t>Bangladesh (-299m), Malaysia (+130m), Myanmar (+71m)</t>
        </r>
      </text>
    </comment>
    <comment ref="E8" authorId="0" shapeId="0" xr:uid="{00000000-0006-0000-0200-000003000000}">
      <text>
        <r>
          <rPr>
            <sz val="9"/>
            <color indexed="81"/>
            <rFont val="Arial"/>
            <family val="2"/>
          </rPr>
          <t>Norway (-1139m), Sweden (-69m), Bangladesh (-66m), Myanmar (-31m)</t>
        </r>
      </text>
    </comment>
    <comment ref="F8" authorId="0" shapeId="0" xr:uid="{00000000-0006-0000-0200-000004000000}">
      <text>
        <r>
          <rPr>
            <sz val="9"/>
            <color indexed="81"/>
            <rFont val="Arial"/>
            <family val="2"/>
          </rPr>
          <t>Other units (-176m), Norway (19m), Denmark (+102m)</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F6" authorId="0" shapeId="0" xr:uid="{00000000-0006-0000-0300-000001000000}">
      <text>
        <r>
          <rPr>
            <sz val="9"/>
            <color indexed="81"/>
            <rFont val="Arial"/>
            <family val="2"/>
          </rPr>
          <t>Digi (46)</t>
        </r>
      </text>
    </comment>
    <comment ref="E8" authorId="0" shapeId="0" xr:uid="{00000000-0006-0000-0300-000002000000}">
      <text>
        <r>
          <rPr>
            <sz val="9"/>
            <color indexed="81"/>
            <rFont val="Arial"/>
            <family val="2"/>
          </rPr>
          <t>Norway (-234), Sweden (-36), Myanmar (-22), Pakistan (-21)</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400-000001000000}">
      <text>
        <r>
          <rPr>
            <sz val="9"/>
            <color indexed="81"/>
            <rFont val="Arial"/>
            <family val="2"/>
          </rPr>
          <t>Norway (56m), Malaysia (50m)</t>
        </r>
      </text>
    </comment>
    <comment ref="E8" authorId="0" shapeId="0" xr:uid="{00000000-0006-0000-0400-000002000000}">
      <text>
        <r>
          <rPr>
            <sz val="9"/>
            <color indexed="81"/>
            <rFont val="Arial"/>
            <family val="2"/>
          </rPr>
          <t xml:space="preserve">Other (+216),  Thailand (-158m), Norway (-72m),  Bangladesh             (-62m), Sweden (-42m), </t>
        </r>
      </text>
    </comment>
    <comment ref="F8" authorId="0" shapeId="0" xr:uid="{00000000-0006-0000-0400-000003000000}">
      <text>
        <r>
          <rPr>
            <sz val="9"/>
            <color indexed="81"/>
            <rFont val="Arial"/>
            <family val="2"/>
          </rPr>
          <t>dtac (-2,142m), Norway (-123m), Other (-56m), GP (-47m)</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500-000001000000}">
      <text>
        <r>
          <rPr>
            <sz val="9"/>
            <color indexed="81"/>
            <rFont val="Arial"/>
            <family val="2"/>
          </rPr>
          <t>M&amp;A cost (-110), Myanmar (+98m), Malaysia (+36)</t>
        </r>
      </text>
    </comment>
    <comment ref="F6" authorId="0" shapeId="0" xr:uid="{00000000-0006-0000-0500-000002000000}">
      <text>
        <r>
          <rPr>
            <sz val="9"/>
            <color indexed="81"/>
            <rFont val="Arial"/>
            <family val="2"/>
          </rPr>
          <t>Reversal of provision Pakistan (+507m, of which 76m on revenues and 431m on cogs), Global Wholesale (+163m on revenues), dtac (+55m opex) and Grameenphone (+36m opex), Norway (-37m opex)</t>
        </r>
      </text>
    </comment>
    <comment ref="E8" authorId="0" shapeId="0" xr:uid="{00000000-0006-0000-0500-000003000000}">
      <text>
        <r>
          <rPr>
            <sz val="9"/>
            <color indexed="81"/>
            <rFont val="Arial"/>
            <family val="2"/>
          </rPr>
          <t>Broadcast (-39m),  Norway (-28m), Thailand (-24m), Sweden (-22m), Denmark (-21m)</t>
        </r>
      </text>
    </comment>
    <comment ref="F8" authorId="0" shapeId="0" xr:uid="{00000000-0006-0000-0500-000004000000}">
      <text>
        <r>
          <rPr>
            <sz val="9"/>
            <color indexed="81"/>
            <rFont val="Arial"/>
            <family val="2"/>
          </rPr>
          <t>Norway (-158m), Denmark (-32m), Sweden (-26m),Other units (-25m)</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600-000001000000}">
      <text>
        <r>
          <rPr>
            <sz val="9"/>
            <color indexed="81"/>
            <rFont val="Arial"/>
            <family val="2"/>
          </rPr>
          <t>Bangladesh (-299m), Malaysia (+130m), Myanmar (+71m)</t>
        </r>
      </text>
    </comment>
    <comment ref="E8" authorId="0" shapeId="0" xr:uid="{00000000-0006-0000-0600-000002000000}">
      <text>
        <r>
          <rPr>
            <sz val="9"/>
            <color indexed="81"/>
            <rFont val="Arial"/>
            <family val="2"/>
          </rPr>
          <t>Denmark (+225m), Other units (-161m)</t>
        </r>
      </text>
    </comment>
    <comment ref="F8" authorId="0" shapeId="0" xr:uid="{00000000-0006-0000-0600-000003000000}">
      <text>
        <r>
          <rPr>
            <sz val="9"/>
            <color indexed="81"/>
            <rFont val="Arial"/>
            <family val="2"/>
          </rPr>
          <t>Norway (-96m), Sweden (-47m), Denmark (-38m), Malaysia (-80m), Pakistan (-29m), Other units (-77m)</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700-000001000000}">
      <text>
        <r>
          <rPr>
            <sz val="9"/>
            <color indexed="81"/>
            <rFont val="Arial"/>
            <family val="2"/>
          </rPr>
          <t>Digi (46m)</t>
        </r>
      </text>
    </comment>
    <comment ref="F6" authorId="0" shapeId="0" xr:uid="{00000000-0006-0000-0700-000002000000}">
      <text>
        <r>
          <rPr>
            <sz val="9"/>
            <color indexed="81"/>
            <rFont val="Arial"/>
            <family val="2"/>
          </rPr>
          <t>Grameenphone (-36m), dtac (-31m)</t>
        </r>
      </text>
    </comment>
    <comment ref="E8" authorId="0" shapeId="0" xr:uid="{00000000-0006-0000-0700-000003000000}">
      <text>
        <r>
          <rPr>
            <sz val="9"/>
            <color indexed="81"/>
            <rFont val="Arial"/>
            <family val="2"/>
          </rPr>
          <t>Norway (-75m), Bangladesh (-53m), Other units (+200m)</t>
        </r>
      </text>
    </comment>
    <comment ref="F8" authorId="0" shapeId="0" xr:uid="{00000000-0006-0000-0700-000004000000}">
      <text>
        <r>
          <rPr>
            <sz val="9"/>
            <color indexed="81"/>
            <rFont val="Arial"/>
            <family val="2"/>
          </rPr>
          <t>Norway( -141m), Other units (+67m)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EDE7123-0840-4CEF-9043-886D2FCCFFA8}">
      <text>
        <r>
          <rPr>
            <sz val="9"/>
            <color indexed="81"/>
            <rFont val="Arial"/>
            <family val="2"/>
          </rPr>
          <t>Bangladesh (-57m), Other Units (-80m)</t>
        </r>
      </text>
    </comment>
    <comment ref="F6" authorId="0" shapeId="0" xr:uid="{CBCD5329-76A3-48DC-880D-BB884A8BE586}">
      <text>
        <r>
          <rPr>
            <sz val="9"/>
            <color indexed="81"/>
            <rFont val="Arial"/>
            <family val="2"/>
          </rPr>
          <t>Norway (45m)</t>
        </r>
      </text>
    </comment>
    <comment ref="E8" authorId="0" shapeId="0" xr:uid="{82B2E51B-5780-4741-B188-1B652BA6F438}">
      <text>
        <r>
          <rPr>
            <sz val="9"/>
            <color indexed="81"/>
            <rFont val="Arial"/>
            <family val="2"/>
          </rPr>
          <t>Norway (-92m),  Bangladesh (-88m), Other units (-108m)</t>
        </r>
      </text>
    </comment>
    <comment ref="F8" authorId="0" shapeId="0" xr:uid="{ADBAF3CC-FBF9-40DE-916A-E51BB07426CE}">
      <text>
        <r>
          <rPr>
            <sz val="9"/>
            <color indexed="81"/>
            <rFont val="Arial"/>
            <family val="2"/>
          </rPr>
          <t>Norway (-934m),  Bangladesh (-140m), Thailand (-103m)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AA76AF-8E4D-4065-8E7F-BF25DEF3C9E2}">
      <text>
        <r>
          <rPr>
            <sz val="9"/>
            <color indexed="81"/>
            <rFont val="Arial"/>
            <family val="2"/>
          </rPr>
          <t>Pakistan (+611)</t>
        </r>
      </text>
    </comment>
    <comment ref="F6" authorId="0" shapeId="0" xr:uid="{C124292F-DB70-4EB4-8B64-CDEA2BC38543}">
      <text>
        <r>
          <rPr>
            <sz val="9"/>
            <color indexed="81"/>
            <rFont val="Arial"/>
            <family val="2"/>
          </rPr>
          <t>Finland (-84m), Malaysia (+54m), Thailand (+45m)</t>
        </r>
      </text>
    </comment>
    <comment ref="E8" authorId="0" shapeId="0" xr:uid="{C1D6B0EE-8F14-4908-B090-2108C92484F0}">
      <text>
        <r>
          <rPr>
            <sz val="11"/>
            <color theme="1"/>
            <rFont val="Calibri"/>
            <family val="2"/>
            <scheme val="minor"/>
          </rPr>
          <t>Norway (-96m), Bangladesh (-31m), Malaysia (-28m)</t>
        </r>
      </text>
    </comment>
    <comment ref="F8" authorId="0" shapeId="0" xr:uid="{FF96190B-E81A-4B42-9643-7F85116EDBF3}">
      <text>
        <r>
          <rPr>
            <sz val="11"/>
            <color theme="1"/>
            <rFont val="Calibri"/>
            <family val="2"/>
            <scheme val="minor"/>
          </rPr>
          <t>Bangladesh (-115m), Norway (-39m)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2DF214FD-E7CC-4F09-BAAD-E2C50D4C67B1}">
      <text>
        <r>
          <rPr>
            <sz val="9"/>
            <color indexed="81"/>
            <rFont val="Arial"/>
            <family val="2"/>
          </rPr>
          <t xml:space="preserve">Thailand (+280m), Other Units (+165m) Norway (+145m), </t>
        </r>
      </text>
    </comment>
    <comment ref="F6" authorId="0" shapeId="0" xr:uid="{090D9775-9647-418E-AAD3-91F53C45572B}">
      <text>
        <r>
          <rPr>
            <sz val="9"/>
            <color indexed="81"/>
            <rFont val="Arial"/>
            <family val="2"/>
          </rPr>
          <t>Thailand (+88m)</t>
        </r>
      </text>
    </comment>
    <comment ref="E8" authorId="0" shapeId="0" xr:uid="{7072542E-6B56-4F90-9E6C-DE241B3C8913}">
      <text>
        <r>
          <rPr>
            <sz val="9"/>
            <color indexed="81"/>
            <rFont val="Arial"/>
            <family val="2"/>
          </rPr>
          <t>Norway (-211m), Thailand (-176m)</t>
        </r>
      </text>
    </comment>
    <comment ref="F8" authorId="0" shapeId="0" xr:uid="{8F6BB6A0-AFC3-4E7E-BEA7-A70E80D377BE}">
      <text>
        <r>
          <rPr>
            <sz val="9"/>
            <color indexed="81"/>
            <rFont val="Arial"/>
            <family val="2"/>
          </rPr>
          <t>Other Units (-168m), Bangladesh (-50m), Norway (-43m)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19FAB2E-EEA0-4863-B304-EBD7E1A0D436}">
      <text>
        <r>
          <rPr>
            <sz val="9"/>
            <color indexed="81"/>
            <rFont val="Arial"/>
            <family val="2"/>
          </rPr>
          <t>Bangladesh (23m)</t>
        </r>
      </text>
    </comment>
    <comment ref="E8" authorId="0" shapeId="0" xr:uid="{22AB0EAD-6F60-4F63-A20A-1D2CB697F528}">
      <text>
        <r>
          <rPr>
            <sz val="9"/>
            <color indexed="81"/>
            <rFont val="Arial"/>
            <family val="2"/>
          </rPr>
          <t>Sweden (1715m),  Bangladesh (-111m)</t>
        </r>
      </text>
    </comment>
    <comment ref="F8" authorId="0" shapeId="0" xr:uid="{0F68373D-C987-4A27-BF3A-39C308D77D72}">
      <text>
        <r>
          <rPr>
            <sz val="9"/>
            <color indexed="81"/>
            <rFont val="Arial"/>
            <family val="2"/>
          </rPr>
          <t>Denmark (-49m), Thailand (-25m), Other Units (-21m)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7F891F0-EB47-4FD9-B298-5F5A0AE6B19A}">
      <text>
        <r>
          <rPr>
            <sz val="9"/>
            <color indexed="81"/>
            <rFont val="Arial"/>
            <family val="2"/>
          </rPr>
          <t>Norway (45m)</t>
        </r>
      </text>
    </comment>
    <comment ref="F6" authorId="0" shapeId="0" xr:uid="{085055FF-E3DC-4E51-B62C-D03B99944931}">
      <text>
        <r>
          <rPr>
            <sz val="9"/>
            <color indexed="81"/>
            <rFont val="Arial"/>
            <family val="2"/>
          </rPr>
          <t>Norway (76m), Thailand (-37m)</t>
        </r>
      </text>
    </comment>
    <comment ref="E8" authorId="0" shapeId="0" xr:uid="{6840FEC7-8CDE-4424-A5B7-719814D9FC95}">
      <text>
        <r>
          <rPr>
            <sz val="9"/>
            <color indexed="81"/>
            <rFont val="Arial"/>
            <family val="2"/>
          </rPr>
          <t>Norway (-934m),  Bangladesh (-140m), Thailand (-103m)</t>
        </r>
      </text>
    </comment>
    <comment ref="F8" authorId="0" shapeId="0" xr:uid="{30F8E3DD-1739-4AC1-82F0-630D250DACE4}">
      <text>
        <r>
          <rPr>
            <sz val="9"/>
            <color indexed="81"/>
            <rFont val="Arial"/>
            <family val="2"/>
          </rPr>
          <t>Other (194m), Thailand (-158m), Bangladesh (-60m)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4982A222-64C0-465F-AD0B-4076CEBA427F}">
      <text>
        <r>
          <rPr>
            <sz val="9"/>
            <color indexed="81"/>
            <rFont val="Arial"/>
            <family val="2"/>
          </rPr>
          <t>Finland (-84m), Malaysia (+54m), Thailand (+45m)</t>
        </r>
      </text>
    </comment>
    <comment ref="F6" authorId="0" shapeId="0" xr:uid="{C3906C69-03F8-488B-9FBC-9E4DD11AD334}">
      <text>
        <r>
          <rPr>
            <sz val="9"/>
            <color indexed="81"/>
            <rFont val="Arial"/>
            <family val="2"/>
          </rPr>
          <t>Sweden (+143m), Malaysia (+80m)</t>
        </r>
      </text>
    </comment>
    <comment ref="E8" authorId="0" shapeId="0" xr:uid="{CC709A92-CE17-40F2-8446-DFD9422FE13E}">
      <text>
        <r>
          <rPr>
            <sz val="11"/>
            <color theme="1"/>
            <rFont val="Calibri"/>
            <family val="2"/>
            <scheme val="minor"/>
          </rPr>
          <t>Bangladesh (-115m), Norway (-39m)</t>
        </r>
      </text>
    </comment>
    <comment ref="F8" authorId="0" shapeId="0" xr:uid="{32E1EF39-9B93-44AA-B471-5F924A0C2543}">
      <text>
        <r>
          <rPr>
            <sz val="9"/>
            <color indexed="81"/>
            <rFont val="Arial"/>
            <family val="2"/>
          </rPr>
          <t>Other Units (+782m)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9FD893-B5C5-441A-8C27-4B04EEC1F60B}">
      <text>
        <r>
          <rPr>
            <sz val="9"/>
            <color indexed="81"/>
            <rFont val="Arial"/>
            <family val="2"/>
          </rPr>
          <t>Pakistan (+23m, new run-rate), Thailand (+88m)</t>
        </r>
      </text>
    </comment>
    <comment ref="F6" authorId="0" shapeId="0" xr:uid="{D924655A-BC9D-49E5-816E-A69C6B9ADF1B}">
      <text>
        <r>
          <rPr>
            <sz val="9"/>
            <color indexed="81"/>
            <rFont val="Arial"/>
            <family val="2"/>
          </rPr>
          <t>Pakistan (+90m, of which 29m new run-rate), Malaysia (+46m)</t>
        </r>
      </text>
    </comment>
    <comment ref="E8" authorId="0" shapeId="0" xr:uid="{E48C7B1F-49BD-4252-B2BB-CA1C155FB34A}">
      <text>
        <r>
          <rPr>
            <sz val="9"/>
            <color indexed="81"/>
            <rFont val="Arial"/>
            <family val="2"/>
          </rPr>
          <t>Other Units (-168m), Bangladesh (-50m), Norway (-43m)</t>
        </r>
      </text>
    </comment>
    <comment ref="F8" authorId="0" shapeId="0" xr:uid="{CC9E741A-0BDB-41E6-AF18-FC58CC4CDBA7}">
      <text>
        <r>
          <rPr>
            <sz val="9"/>
            <color indexed="81"/>
            <rFont val="Arial"/>
            <family val="2"/>
          </rPr>
          <t>Norway (-1139m), Sweden (-69m), Bangladesh (-66m)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8" authorId="0" shapeId="0" xr:uid="{A6665373-5675-416B-8440-F7871B5ED039}">
      <text>
        <r>
          <rPr>
            <sz val="9"/>
            <color indexed="81"/>
            <rFont val="Arial"/>
            <family val="2"/>
          </rPr>
          <t>Denmark (-49m), Thailand (-25m), Other Units (-21m)</t>
        </r>
      </text>
    </comment>
    <comment ref="F8" authorId="0" shapeId="0" xr:uid="{58089739-CD4C-4E57-B65C-A38F3FE35E5A}">
      <text>
        <r>
          <rPr>
            <sz val="9"/>
            <color indexed="81"/>
            <rFont val="Arial"/>
            <family val="2"/>
          </rPr>
          <t>Norway (-234m), Sweden (-36m), Myanmar (-22m), Pakistan (-21m)</t>
        </r>
      </text>
    </comment>
  </commentList>
</comments>
</file>

<file path=xl/sharedStrings.xml><?xml version="1.0" encoding="utf-8"?>
<sst xmlns="http://schemas.openxmlformats.org/spreadsheetml/2006/main" count="511" uniqueCount="129">
  <si>
    <t xml:space="preserve">Telenor Q321 reconciliation </t>
  </si>
  <si>
    <t>(NOK million)</t>
  </si>
  <si>
    <t>Q321</t>
  </si>
  <si>
    <t>Q320</t>
  </si>
  <si>
    <t>EBITDA, "clean"</t>
  </si>
  <si>
    <t xml:space="preserve">   Special items </t>
  </si>
  <si>
    <t>EBITDA, before other income and expenses</t>
  </si>
  <si>
    <t xml:space="preserve">   Other income and expenses</t>
  </si>
  <si>
    <t>EBITDA, reported</t>
  </si>
  <si>
    <t xml:space="preserve">   D&amp;A</t>
  </si>
  <si>
    <t xml:space="preserve">   Impairments</t>
  </si>
  <si>
    <t>Operating profit, reported</t>
  </si>
  <si>
    <t xml:space="preserve">   Other income and expenses (as above)</t>
  </si>
  <si>
    <r>
      <t xml:space="preserve">   </t>
    </r>
    <r>
      <rPr>
        <sz val="10"/>
        <rFont val="Arial"/>
        <family val="2"/>
      </rPr>
      <t xml:space="preserve">Impairment losses (as above) </t>
    </r>
  </si>
  <si>
    <t>Operating profit, adjusted</t>
  </si>
  <si>
    <t xml:space="preserve">   Special items (as above)</t>
  </si>
  <si>
    <t>Operating profit, "clean"</t>
  </si>
  <si>
    <t>For a more comprehensive reconciliation please see the analytical tool (excel file) and the quarterly report</t>
  </si>
  <si>
    <t>Outlook for 2021</t>
  </si>
  <si>
    <t xml:space="preserve">           Subs. &amp; traffic revenues</t>
  </si>
  <si>
    <t>0-1%</t>
  </si>
  <si>
    <t xml:space="preserve"> </t>
  </si>
  <si>
    <t xml:space="preserve">           EBITDA* </t>
  </si>
  <si>
    <t>0-2%</t>
  </si>
  <si>
    <t xml:space="preserve">           Capex*/ sales</t>
  </si>
  <si>
    <t>15-16%</t>
  </si>
  <si>
    <t xml:space="preserve">   *)  EBITDA before other items and capex excl licence fees</t>
  </si>
  <si>
    <t xml:space="preserve">Telenor Q221 reconciliation </t>
  </si>
  <si>
    <t>Q221</t>
  </si>
  <si>
    <t>Q220</t>
  </si>
  <si>
    <t xml:space="preserve">Telenor Q121 reconciliation </t>
  </si>
  <si>
    <t>Q121</t>
  </si>
  <si>
    <t>Q120</t>
  </si>
  <si>
    <t>Outlook for 2021 excluding Myanmar</t>
  </si>
  <si>
    <t>Around 2020 level</t>
  </si>
  <si>
    <t xml:space="preserve">Telenor Q420 reconciliation </t>
  </si>
  <si>
    <t>Q420</t>
  </si>
  <si>
    <t>Q419</t>
  </si>
  <si>
    <t xml:space="preserve">Telenor Q320 reconciliation </t>
  </si>
  <si>
    <t>Q319</t>
  </si>
  <si>
    <t>Outlook for 2020 updated</t>
  </si>
  <si>
    <t>Q3 2020 YTD</t>
  </si>
  <si>
    <t xml:space="preserve">           Organic Subs. &amp; traffic revenues</t>
  </si>
  <si>
    <t>Low single digit decline</t>
  </si>
  <si>
    <t xml:space="preserve">           Organic EBITDA </t>
  </si>
  <si>
    <t>Low single digit growth (updated)</t>
  </si>
  <si>
    <t>+2.4 %</t>
  </si>
  <si>
    <t xml:space="preserve">           Capex / Sales</t>
  </si>
  <si>
    <t>Around 13%</t>
  </si>
  <si>
    <t xml:space="preserve"> EBITDA before other items and capex excl spectrum licences and leases</t>
  </si>
  <si>
    <r>
      <t xml:space="preserve"> Organic comparables in fixed currency, adj. for acquisitions and disposals.</t>
    </r>
    <r>
      <rPr>
        <sz val="9"/>
        <color rgb="FFFF0000"/>
        <rFont val="Arial"/>
        <family val="2"/>
      </rPr>
      <t xml:space="preserve">
</t>
    </r>
    <r>
      <rPr>
        <sz val="9"/>
        <rFont val="Arial"/>
        <family val="2"/>
      </rPr>
      <t xml:space="preserve">
</t>
    </r>
  </si>
  <si>
    <t xml:space="preserve">Telenor Q220 reconciliation </t>
  </si>
  <si>
    <t>Q219</t>
  </si>
  <si>
    <t>Q2 2020 YTD</t>
  </si>
  <si>
    <t>Low single digit percent decline</t>
  </si>
  <si>
    <t>Stable organic EBITDA</t>
  </si>
  <si>
    <t>+1.8 %</t>
  </si>
  <si>
    <t xml:space="preserve">Telenor Q120 reconciliation </t>
  </si>
  <si>
    <t>Q119</t>
  </si>
  <si>
    <t>Outlook for 2020</t>
  </si>
  <si>
    <t>2020 revised</t>
  </si>
  <si>
    <t>Q1 2020 actual</t>
  </si>
  <si>
    <t xml:space="preserve">           Organic growth in  subs. &amp; traffic revenues</t>
  </si>
  <si>
    <t>Lower than previous outlook</t>
  </si>
  <si>
    <t xml:space="preserve">           Organic EBITDA growth</t>
  </si>
  <si>
    <t>Lower growth than previous outlook</t>
  </si>
  <si>
    <t>Capex / Sales</t>
  </si>
  <si>
    <t xml:space="preserve">Telenor Q419 reconciliation </t>
  </si>
  <si>
    <t>Q418</t>
  </si>
  <si>
    <t xml:space="preserve">           Organic EBITDA* growth</t>
  </si>
  <si>
    <t>2-4%</t>
  </si>
  <si>
    <t>around 15%</t>
  </si>
  <si>
    <t xml:space="preserve">Telenor Q319 reconciliation </t>
  </si>
  <si>
    <t>Q318</t>
  </si>
  <si>
    <t>Outlook for 2019 updated</t>
  </si>
  <si>
    <t>2019 (excl. DNA)</t>
  </si>
  <si>
    <t>Q3 2019 YTD</t>
  </si>
  <si>
    <t>Around 2018 level</t>
  </si>
  <si>
    <t>-4.4%**</t>
  </si>
  <si>
    <t xml:space="preserve">           Capex (NOK)</t>
  </si>
  <si>
    <t>16-17 bn</t>
  </si>
  <si>
    <t>11.9 bn</t>
  </si>
  <si>
    <t xml:space="preserve">   **)  Excluding M&amp;A cost related to DNA and Axiata</t>
  </si>
  <si>
    <t>Other things:</t>
  </si>
  <si>
    <t xml:space="preserve"> - In Pakistan, Service Charge which was re-introduced in relation to the re-introduction of telecom taxes was disallowed by the court in July.</t>
  </si>
  <si>
    <t xml:space="preserve"> - Project cost related to M&amp;A amounted to NOK 110 million in the quarter.</t>
  </si>
  <si>
    <t xml:space="preserve">Telenor Q219 reconciliation </t>
  </si>
  <si>
    <t>Q218</t>
  </si>
  <si>
    <t>Q2 2019 YTD</t>
  </si>
  <si>
    <t>8.1 bn</t>
  </si>
  <si>
    <t xml:space="preserve"> - In Pakistan, Service Charge which was re-introduced in relation to the re-introduction of telecom taxes was disallowed by the court in July. A reversal of NOK 116 is included in the Q2 numbers. </t>
  </si>
  <si>
    <t xml:space="preserve"> - Project cost related to M&amp;A and copper decommissioning amounts to around NOK 100 million in the quarter.</t>
  </si>
  <si>
    <t xml:space="preserve">Telenor Q119 reconciliation </t>
  </si>
  <si>
    <t>Q118</t>
  </si>
  <si>
    <t>Outlook for 2019 maintained</t>
  </si>
  <si>
    <t>Q1 2019</t>
  </si>
  <si>
    <t>(excluding dtac)</t>
  </si>
  <si>
    <t>1-3%</t>
  </si>
  <si>
    <t>4.0 bn</t>
  </si>
  <si>
    <t>(including dtac)</t>
  </si>
  <si>
    <t>Outlook for 2022</t>
  </si>
  <si>
    <t>Low single digit growth</t>
  </si>
  <si>
    <t>Around 2021 level or slightly higher</t>
  </si>
  <si>
    <t>16-17%</t>
  </si>
  <si>
    <t>EBITDA**</t>
  </si>
  <si>
    <t>Capex**/ sales</t>
  </si>
  <si>
    <t>Organic service revenues*</t>
  </si>
  <si>
    <t xml:space="preserve">   **)  EBITDA before other items and capex excl licence fees</t>
  </si>
  <si>
    <t xml:space="preserve">Telenor Q421 reconciliation </t>
  </si>
  <si>
    <t>Q421</t>
  </si>
  <si>
    <r>
      <t xml:space="preserve">   *)  NEW DEFINITION: </t>
    </r>
    <r>
      <rPr>
        <b/>
        <i/>
        <sz val="8"/>
        <rFont val="Arial"/>
        <family val="2"/>
      </rPr>
      <t>Service revenues</t>
    </r>
    <r>
      <rPr>
        <i/>
        <sz val="8"/>
        <rFont val="Arial"/>
        <family val="2"/>
      </rPr>
      <t xml:space="preserve"> consist of mobile and fixed subscription and traffic revenue and value-added services not included in subscription and traffic revenues, such as IoT, maritime communication and other end user related services in mobile and fixed operations. Please refer to details on slide 22 in the Q4 2021 presentation</t>
    </r>
  </si>
  <si>
    <t xml:space="preserve">Telenor Q122 reconciliation </t>
  </si>
  <si>
    <t>Q122</t>
  </si>
  <si>
    <t>Around 2021 level</t>
  </si>
  <si>
    <t xml:space="preserve">Telenor Q222 reconciliation </t>
  </si>
  <si>
    <t>Q222</t>
  </si>
  <si>
    <t xml:space="preserve">Telenor Q322 reconciliation </t>
  </si>
  <si>
    <t>Q322</t>
  </si>
  <si>
    <t xml:space="preserve">   **)  EBITDA before other items and capex excl. licence fees</t>
  </si>
  <si>
    <t>Outlook for Nordics 2023</t>
  </si>
  <si>
    <t>Low to mid single digit growth</t>
  </si>
  <si>
    <t>EBITDA*</t>
  </si>
  <si>
    <t>Capex*/ sales</t>
  </si>
  <si>
    <t>Organic service revenues</t>
  </si>
  <si>
    <t>Around 17%</t>
  </si>
  <si>
    <t xml:space="preserve">Telenor Q422 reconciliation </t>
  </si>
  <si>
    <t>Q422</t>
  </si>
  <si>
    <t xml:space="preserve">Telenor Q123 reconciliation </t>
  </si>
  <si>
    <t>Q123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</si>
</sst>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
  </numFmts>
  <fonts count="19" x14ac:knownFonts="1">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12"/>
      <name val="Arial"/>
      <family val="2"/>
    </font>
    <font>
      <sz val="9"/>
      <color rgb="FFFF0000"/>
      <name val="Arial"/>
      <family val="2"/>
    </font>
    <font>
      <i/>
      <sz val="11"/>
      <name val="Arial"/>
      <family val="2"/>
    </font>
    <font>
      <u/>
      <sz val="10"/>
      <name val="Arial"/>
      <family val="2"/>
    </font>
    <font>
      <i/>
      <u/>
      <sz val="10"/>
      <name val="Arial"/>
      <family val="2"/>
    </font>
    <font>
      <i/>
      <sz val="10"/>
      <name val="Arial"/>
      <family val="2"/>
    </font>
    <font>
      <i/>
      <sz val="10"/>
      <color rgb="FFFF0000"/>
      <name val="Arial"/>
      <family val="2"/>
    </font>
    <font>
      <sz val="9"/>
      <name val="Arial"/>
      <family val="2"/>
    </font>
    <font>
      <sz val="9"/>
      <color indexed="81"/>
      <name val="Arial"/>
      <family val="2"/>
    </font>
    <font>
      <sz val="9"/>
      <color indexed="81"/>
      <name val="Tahoma"/>
      <family val="2"/>
    </font>
    <font>
      <sz val="10"/>
      <color theme="1"/>
      <name val="Arial"/>
      <family val="2"/>
    </font>
    <font>
      <i/>
      <sz val="8"/>
      <name val="Arial"/>
      <family val="2"/>
    </font>
    <font>
      <i/>
      <sz val="8"/>
      <color rgb="FFFF0000"/>
      <name val="Arial"/>
      <family val="2"/>
    </font>
    <font>
      <b/>
      <i/>
      <sz val="8"/>
      <name val="Arial"/>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8">
    <xf numFmtId="0" fontId="0" fillId="0" borderId="0" xfId="0"/>
    <xf numFmtId="0" fontId="2" fillId="0" borderId="0" xfId="2" applyFont="1"/>
    <xf numFmtId="0" fontId="1" fillId="0" borderId="0" xfId="2"/>
    <xf numFmtId="0" fontId="3" fillId="0" borderId="0" xfId="2" applyFont="1" applyAlignment="1">
      <alignment horizontal="right"/>
    </xf>
    <xf numFmtId="0" fontId="4" fillId="0" borderId="0" xfId="2" applyFont="1"/>
    <xf numFmtId="0" fontId="3" fillId="0" borderId="0" xfId="2" applyFont="1"/>
    <xf numFmtId="164" fontId="0" fillId="0" borderId="0" xfId="1" applyNumberFormat="1" applyFont="1"/>
    <xf numFmtId="3" fontId="1" fillId="0" borderId="0" xfId="2" applyNumberFormat="1"/>
    <xf numFmtId="164" fontId="0" fillId="0" borderId="0" xfId="1" applyNumberFormat="1" applyFont="1" applyFill="1"/>
    <xf numFmtId="3" fontId="0" fillId="0" borderId="0" xfId="1" applyNumberFormat="1" applyFont="1"/>
    <xf numFmtId="0" fontId="5" fillId="0" borderId="0" xfId="2" applyFont="1"/>
    <xf numFmtId="0" fontId="1" fillId="0" borderId="0" xfId="2" applyAlignment="1">
      <alignment horizontal="left" vertical="top" wrapText="1"/>
    </xf>
    <xf numFmtId="0" fontId="1" fillId="0" borderId="0" xfId="2" applyAlignment="1">
      <alignment vertical="center"/>
    </xf>
    <xf numFmtId="0" fontId="6" fillId="0" borderId="0" xfId="2" applyFont="1" applyAlignment="1">
      <alignment horizontal="left" vertical="top" wrapText="1"/>
    </xf>
    <xf numFmtId="0" fontId="2" fillId="0" borderId="1" xfId="2" applyFont="1" applyBorder="1"/>
    <xf numFmtId="0" fontId="1" fillId="0" borderId="2" xfId="2" applyBorder="1"/>
    <xf numFmtId="0" fontId="4" fillId="0" borderId="3" xfId="2" applyFont="1" applyBorder="1"/>
    <xf numFmtId="0" fontId="7" fillId="0" borderId="4" xfId="2" applyFont="1" applyBorder="1"/>
    <xf numFmtId="0" fontId="8" fillId="0" borderId="0" xfId="2" applyFont="1" applyAlignment="1">
      <alignment horizontal="left"/>
    </xf>
    <xf numFmtId="0" fontId="9" fillId="0" borderId="0" xfId="2" applyFont="1" applyAlignment="1">
      <alignment horizontal="left"/>
    </xf>
    <xf numFmtId="0" fontId="1" fillId="0" borderId="5" xfId="2" applyBorder="1"/>
    <xf numFmtId="0" fontId="1" fillId="0" borderId="4" xfId="2" applyBorder="1"/>
    <xf numFmtId="10" fontId="3" fillId="0" borderId="0" xfId="2" applyNumberFormat="1" applyFont="1"/>
    <xf numFmtId="0" fontId="7" fillId="0" borderId="0" xfId="2" applyFont="1"/>
    <xf numFmtId="165" fontId="11" fillId="0" borderId="5" xfId="2" applyNumberFormat="1" applyFont="1" applyBorder="1"/>
    <xf numFmtId="0" fontId="12" fillId="0" borderId="4" xfId="2" applyFont="1" applyBorder="1"/>
    <xf numFmtId="0" fontId="10" fillId="0" borderId="0" xfId="2" applyFont="1"/>
    <xf numFmtId="0" fontId="11" fillId="0" borderId="5" xfId="2" applyFont="1" applyBorder="1"/>
    <xf numFmtId="0" fontId="4" fillId="0" borderId="6" xfId="2" applyFont="1" applyBorder="1"/>
    <xf numFmtId="0" fontId="4" fillId="0" borderId="7" xfId="2" applyFont="1" applyBorder="1"/>
    <xf numFmtId="0" fontId="4" fillId="0" borderId="8" xfId="2" applyFont="1" applyBorder="1"/>
    <xf numFmtId="165" fontId="10" fillId="0" borderId="0" xfId="2" applyNumberFormat="1" applyFont="1" applyAlignment="1">
      <alignment horizontal="left"/>
    </xf>
    <xf numFmtId="0" fontId="1" fillId="0" borderId="0" xfId="2" applyAlignment="1">
      <alignment horizontal="left"/>
    </xf>
    <xf numFmtId="0" fontId="10" fillId="0" borderId="0" xfId="2" quotePrefix="1" applyFont="1"/>
    <xf numFmtId="165" fontId="10" fillId="0" borderId="0" xfId="2" quotePrefix="1" applyNumberFormat="1" applyFont="1" applyAlignment="1">
      <alignment horizontal="left"/>
    </xf>
    <xf numFmtId="0" fontId="12" fillId="0" borderId="6" xfId="2" applyFont="1" applyBorder="1"/>
    <xf numFmtId="0" fontId="9" fillId="0" borderId="4" xfId="2" applyFont="1" applyBorder="1" applyAlignment="1">
      <alignment horizontal="left"/>
    </xf>
    <xf numFmtId="165" fontId="10" fillId="0" borderId="4" xfId="2" applyNumberFormat="1" applyFont="1" applyBorder="1" applyAlignment="1">
      <alignment horizontal="left"/>
    </xf>
    <xf numFmtId="165" fontId="11" fillId="0" borderId="0" xfId="2" applyNumberFormat="1" applyFont="1"/>
    <xf numFmtId="165" fontId="10" fillId="0" borderId="4" xfId="2" quotePrefix="1" applyNumberFormat="1" applyFont="1" applyBorder="1" applyAlignment="1">
      <alignment horizontal="left"/>
    </xf>
    <xf numFmtId="0" fontId="1" fillId="0" borderId="4" xfId="2" applyBorder="1" applyAlignment="1">
      <alignment horizontal="left"/>
    </xf>
    <xf numFmtId="0" fontId="10" fillId="0" borderId="4" xfId="2" applyFont="1" applyBorder="1"/>
    <xf numFmtId="0" fontId="11" fillId="0" borderId="0" xfId="2" applyFont="1"/>
    <xf numFmtId="0" fontId="4" fillId="0" borderId="4" xfId="2" applyFont="1" applyBorder="1"/>
    <xf numFmtId="0" fontId="1" fillId="0" borderId="4" xfId="2" applyBorder="1" applyAlignment="1">
      <alignment horizontal="left" indent="4"/>
    </xf>
    <xf numFmtId="165" fontId="1" fillId="0" borderId="0" xfId="2" applyNumberFormat="1" applyAlignment="1">
      <alignment horizontal="left"/>
    </xf>
    <xf numFmtId="164" fontId="1" fillId="0" borderId="0" xfId="2" applyNumberFormat="1"/>
    <xf numFmtId="0" fontId="1" fillId="0" borderId="0" xfId="2" applyAlignment="1">
      <alignment horizontal="right"/>
    </xf>
    <xf numFmtId="164" fontId="0" fillId="0" borderId="0" xfId="1" applyNumberFormat="1" applyFont="1" applyAlignment="1">
      <alignment horizontal="right"/>
    </xf>
    <xf numFmtId="0" fontId="1" fillId="0" borderId="0" xfId="2" applyAlignment="1">
      <alignment horizontal="right" vertical="top" wrapText="1"/>
    </xf>
    <xf numFmtId="0" fontId="6" fillId="0" borderId="0" xfId="2" applyFont="1" applyAlignment="1">
      <alignment horizontal="right" vertical="top" wrapText="1"/>
    </xf>
    <xf numFmtId="0" fontId="1" fillId="0" borderId="2" xfId="2" applyBorder="1" applyAlignment="1">
      <alignment horizontal="right"/>
    </xf>
    <xf numFmtId="0" fontId="9" fillId="0" borderId="0" xfId="2" applyFont="1" applyAlignment="1">
      <alignment horizontal="right"/>
    </xf>
    <xf numFmtId="165" fontId="10" fillId="0" borderId="0" xfId="2" applyNumberFormat="1" applyFont="1" applyAlignment="1">
      <alignment horizontal="right"/>
    </xf>
    <xf numFmtId="165" fontId="10" fillId="0" borderId="0" xfId="2" quotePrefix="1" applyNumberFormat="1" applyFont="1" applyAlignment="1">
      <alignment horizontal="right"/>
    </xf>
    <xf numFmtId="0" fontId="10" fillId="0" borderId="0" xfId="2" applyFont="1" applyAlignment="1">
      <alignment horizontal="right"/>
    </xf>
    <xf numFmtId="0" fontId="4" fillId="0" borderId="7" xfId="2" applyFont="1" applyBorder="1" applyAlignment="1">
      <alignment horizontal="right"/>
    </xf>
    <xf numFmtId="0" fontId="12" fillId="0" borderId="6" xfId="2" applyFont="1" applyBorder="1" applyAlignment="1">
      <alignment horizontal="left"/>
    </xf>
    <xf numFmtId="164" fontId="15" fillId="0" borderId="0" xfId="1" applyNumberFormat="1" applyFont="1"/>
    <xf numFmtId="3" fontId="15" fillId="0" borderId="0" xfId="1" applyNumberFormat="1" applyFont="1"/>
    <xf numFmtId="164" fontId="15" fillId="0" borderId="0" xfId="1" applyNumberFormat="1" applyFont="1" applyFill="1"/>
    <xf numFmtId="0" fontId="1" fillId="0" borderId="3" xfId="2" applyBorder="1"/>
    <xf numFmtId="0" fontId="8" fillId="0" borderId="5" xfId="2" applyFont="1" applyBorder="1" applyAlignment="1">
      <alignment horizontal="left"/>
    </xf>
    <xf numFmtId="10" fontId="3" fillId="0" borderId="5" xfId="2" applyNumberFormat="1" applyFont="1" applyBorder="1"/>
    <xf numFmtId="0" fontId="1" fillId="0" borderId="6" xfId="2" applyBorder="1" applyAlignment="1">
      <alignment horizontal="left" indent="4"/>
    </xf>
    <xf numFmtId="0" fontId="1" fillId="0" borderId="7" xfId="2" applyBorder="1"/>
    <xf numFmtId="0" fontId="3" fillId="0" borderId="8" xfId="2" applyFont="1" applyBorder="1"/>
    <xf numFmtId="0" fontId="16" fillId="0" borderId="6" xfId="2" applyFont="1" applyBorder="1"/>
    <xf numFmtId="0" fontId="17" fillId="0" borderId="7" xfId="2" applyFont="1" applyBorder="1"/>
    <xf numFmtId="0" fontId="17" fillId="0" borderId="8" xfId="2" applyFont="1" applyBorder="1"/>
    <xf numFmtId="0" fontId="3" fillId="0" borderId="5" xfId="2" applyFont="1" applyBorder="1"/>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0" xfId="2" applyFont="1" applyAlignment="1">
      <alignment horizontal="center" vertical="center"/>
    </xf>
    <xf numFmtId="0" fontId="16" fillId="0" borderId="4" xfId="2" applyFont="1" applyBorder="1" applyAlignment="1">
      <alignment horizontal="left" wrapText="1"/>
    </xf>
    <xf numFmtId="0" fontId="16" fillId="0" borderId="0" xfId="2" applyFont="1" applyAlignment="1">
      <alignment horizontal="left" wrapText="1"/>
    </xf>
    <xf numFmtId="0" fontId="16" fillId="0" borderId="5" xfId="2" applyFont="1" applyBorder="1" applyAlignment="1">
      <alignment horizontal="left" wrapText="1"/>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Tusenskille_Tables quarterly report 2008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3093-6B87-4B94-ABE3-C831AD062948}">
  <sheetPr>
    <tabColor theme="0" tint="-0.14999847407452621"/>
  </sheetPr>
  <dimension ref="A2:Q31"/>
  <sheetViews>
    <sheetView showGridLines="0" tabSelected="1" zoomScale="99" zoomScaleNormal="99" workbookViewId="0">
      <selection activeCell="G18" sqref="G18"/>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31.44140625"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127</v>
      </c>
    </row>
    <row r="3" spans="2:13" x14ac:dyDescent="0.25">
      <c r="B3" s="2" t="s">
        <v>1</v>
      </c>
      <c r="E3" s="3" t="s">
        <v>128</v>
      </c>
      <c r="F3" s="3" t="s">
        <v>112</v>
      </c>
      <c r="H3" s="3"/>
    </row>
    <row r="4" spans="2:13" x14ac:dyDescent="0.25">
      <c r="M4" s="4"/>
    </row>
    <row r="5" spans="2:13" ht="14.4" x14ac:dyDescent="0.3">
      <c r="B5" s="5" t="s">
        <v>4</v>
      </c>
      <c r="E5" s="6">
        <f>E7-E6</f>
        <v>8144</v>
      </c>
      <c r="F5" s="6">
        <f>F7-F6</f>
        <v>8025</v>
      </c>
      <c r="H5" s="7"/>
      <c r="M5" s="4"/>
    </row>
    <row r="6" spans="2:13" ht="14.4" x14ac:dyDescent="0.3">
      <c r="B6" s="2" t="s">
        <v>5</v>
      </c>
      <c r="E6" s="6">
        <v>-66</v>
      </c>
      <c r="F6" s="6">
        <v>23</v>
      </c>
      <c r="H6" s="7"/>
      <c r="M6" s="4"/>
    </row>
    <row r="7" spans="2:13" ht="14.4" x14ac:dyDescent="0.3">
      <c r="B7" s="5" t="s">
        <v>6</v>
      </c>
      <c r="E7" s="9">
        <v>8078</v>
      </c>
      <c r="F7" s="9">
        <v>8048</v>
      </c>
      <c r="H7" s="7"/>
    </row>
    <row r="8" spans="2:13" ht="14.4" x14ac:dyDescent="0.3">
      <c r="B8" s="2" t="s">
        <v>7</v>
      </c>
      <c r="E8" s="6">
        <v>-225</v>
      </c>
      <c r="F8" s="6">
        <v>1598</v>
      </c>
      <c r="H8" s="7"/>
    </row>
    <row r="9" spans="2:13" ht="14.4" x14ac:dyDescent="0.3">
      <c r="B9" s="5" t="s">
        <v>8</v>
      </c>
      <c r="E9" s="6">
        <f>+E8+E7</f>
        <v>7853</v>
      </c>
      <c r="F9" s="6">
        <f>+F8+F7</f>
        <v>9646</v>
      </c>
      <c r="H9" s="7"/>
    </row>
    <row r="10" spans="2:13" ht="14.4" x14ac:dyDescent="0.3">
      <c r="B10" s="2" t="s">
        <v>9</v>
      </c>
      <c r="E10" s="6">
        <v>-4019</v>
      </c>
      <c r="F10" s="6">
        <v>-4253</v>
      </c>
      <c r="H10" s="7"/>
      <c r="M10" s="4"/>
    </row>
    <row r="11" spans="2:13" ht="14.4" x14ac:dyDescent="0.3">
      <c r="B11" s="2" t="s">
        <v>10</v>
      </c>
      <c r="E11" s="8">
        <v>0</v>
      </c>
      <c r="F11" s="8">
        <v>0</v>
      </c>
      <c r="H11" s="7"/>
      <c r="M11" s="4"/>
    </row>
    <row r="12" spans="2:13" ht="14.4" x14ac:dyDescent="0.3">
      <c r="B12" s="5" t="s">
        <v>11</v>
      </c>
      <c r="E12" s="6">
        <v>3834</v>
      </c>
      <c r="F12" s="6">
        <v>5393</v>
      </c>
      <c r="H12" s="7"/>
    </row>
    <row r="13" spans="2:13" ht="14.4" x14ac:dyDescent="0.3">
      <c r="B13" s="2" t="s">
        <v>12</v>
      </c>
      <c r="E13" s="6">
        <f>E8</f>
        <v>-225</v>
      </c>
      <c r="F13" s="6">
        <f>F8</f>
        <v>1598</v>
      </c>
      <c r="H13" s="7"/>
    </row>
    <row r="14" spans="2:13" ht="14.4" x14ac:dyDescent="0.3">
      <c r="B14" s="5" t="s">
        <v>13</v>
      </c>
      <c r="E14" s="6">
        <f>E11</f>
        <v>0</v>
      </c>
      <c r="F14" s="6">
        <f>F11</f>
        <v>0</v>
      </c>
      <c r="H14" s="7"/>
      <c r="M14" s="4"/>
    </row>
    <row r="15" spans="2:13" ht="14.4" x14ac:dyDescent="0.3">
      <c r="B15" s="5" t="s">
        <v>14</v>
      </c>
      <c r="E15" s="6">
        <f>E12-E13-E14</f>
        <v>4059</v>
      </c>
      <c r="F15" s="6">
        <f>F12-F13-F14</f>
        <v>3795</v>
      </c>
      <c r="H15" s="7"/>
    </row>
    <row r="16" spans="2:13" ht="14.4" x14ac:dyDescent="0.3">
      <c r="B16" s="2" t="s">
        <v>15</v>
      </c>
      <c r="E16" s="6">
        <f>+E6</f>
        <v>-66</v>
      </c>
      <c r="F16" s="6">
        <f>+F6</f>
        <v>23</v>
      </c>
      <c r="H16" s="7"/>
    </row>
    <row r="17" spans="1:17" ht="14.4" x14ac:dyDescent="0.3">
      <c r="B17" s="5" t="s">
        <v>16</v>
      </c>
      <c r="E17" s="6">
        <f>E15-E16</f>
        <v>4125</v>
      </c>
      <c r="F17" s="6">
        <f>F15-F16</f>
        <v>3772</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45" customHeight="1" x14ac:dyDescent="0.25">
      <c r="B22" s="71" t="s">
        <v>119</v>
      </c>
      <c r="C22" s="72"/>
      <c r="D22" s="15"/>
      <c r="E22" s="15"/>
      <c r="F22" s="61"/>
      <c r="G22" s="21"/>
      <c r="I22" s="4"/>
      <c r="J22" s="4"/>
      <c r="K22" s="4"/>
      <c r="L22" s="4"/>
    </row>
    <row r="23" spans="1:17" ht="14.55" customHeight="1" x14ac:dyDescent="0.25">
      <c r="B23" s="73"/>
      <c r="C23" s="74"/>
      <c r="F23" s="62">
        <v>2023</v>
      </c>
      <c r="G23" s="36"/>
      <c r="J23" s="4"/>
      <c r="K23" s="4"/>
      <c r="L23" s="4"/>
    </row>
    <row r="24" spans="1:17" ht="14.4" x14ac:dyDescent="0.3">
      <c r="B24" s="44" t="s">
        <v>123</v>
      </c>
      <c r="F24" s="63" t="s">
        <v>120</v>
      </c>
      <c r="G24" s="37" t="s">
        <v>21</v>
      </c>
      <c r="H24" s="23"/>
      <c r="I24" s="38"/>
      <c r="J24" s="4"/>
      <c r="K24" s="4"/>
      <c r="L24" s="4"/>
    </row>
    <row r="25" spans="1:17" ht="14.4" x14ac:dyDescent="0.3">
      <c r="B25" s="44" t="s">
        <v>121</v>
      </c>
      <c r="F25" s="63" t="s">
        <v>120</v>
      </c>
      <c r="G25" s="39" t="s">
        <v>21</v>
      </c>
      <c r="H25" s="23"/>
      <c r="I25" s="38"/>
      <c r="J25" s="4"/>
      <c r="K25" s="4"/>
      <c r="L25" s="4"/>
    </row>
    <row r="26" spans="1:17" ht="14.4" x14ac:dyDescent="0.3">
      <c r="B26" s="44" t="s">
        <v>122</v>
      </c>
      <c r="F26" s="70" t="s">
        <v>124</v>
      </c>
      <c r="G26" s="40" t="s">
        <v>21</v>
      </c>
      <c r="H26" s="23"/>
      <c r="I26" s="38"/>
      <c r="J26" s="4"/>
      <c r="K26" s="4"/>
      <c r="L26" s="4"/>
    </row>
    <row r="27" spans="1:17" ht="13.95" customHeight="1" thickBot="1" x14ac:dyDescent="0.3">
      <c r="B27" s="67" t="s">
        <v>26</v>
      </c>
      <c r="C27" s="68"/>
      <c r="D27" s="68"/>
      <c r="E27" s="68"/>
      <c r="F27" s="69"/>
      <c r="G27" s="41"/>
      <c r="I27" s="42"/>
      <c r="J27" s="4"/>
      <c r="K27" s="4"/>
      <c r="L27" s="4"/>
    </row>
    <row r="28" spans="1:17" x14ac:dyDescent="0.25">
      <c r="B28" s="4"/>
    </row>
    <row r="29" spans="1:17" x14ac:dyDescent="0.25">
      <c r="B29" s="5"/>
    </row>
    <row r="30" spans="1:17" x14ac:dyDescent="0.25">
      <c r="B30" s="33"/>
    </row>
    <row r="31" spans="1:17" x14ac:dyDescent="0.25">
      <c r="B31" s="33"/>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2"/>
  <sheetViews>
    <sheetView showGridLines="0" zoomScale="130" zoomScaleNormal="130" workbookViewId="0">
      <selection activeCell="E6" sqref="E6"/>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35</v>
      </c>
    </row>
    <row r="3" spans="2:13" x14ac:dyDescent="0.25">
      <c r="B3" s="2" t="s">
        <v>1</v>
      </c>
      <c r="E3" s="3" t="s">
        <v>36</v>
      </c>
      <c r="F3" s="3" t="s">
        <v>37</v>
      </c>
      <c r="H3" s="3"/>
    </row>
    <row r="4" spans="2:13" x14ac:dyDescent="0.25">
      <c r="M4" s="4"/>
    </row>
    <row r="5" spans="2:13" ht="14.4" x14ac:dyDescent="0.3">
      <c r="B5" s="5" t="s">
        <v>4</v>
      </c>
      <c r="E5" s="6">
        <f>E7-E6</f>
        <v>13389</v>
      </c>
      <c r="F5" s="6">
        <f>F7-F6</f>
        <v>13291</v>
      </c>
      <c r="H5" s="7"/>
      <c r="M5" s="4"/>
    </row>
    <row r="6" spans="2:13" ht="14.4" x14ac:dyDescent="0.3">
      <c r="B6" s="2" t="s">
        <v>5</v>
      </c>
      <c r="E6" s="6">
        <f>84+76-37</f>
        <v>123</v>
      </c>
      <c r="F6" s="6">
        <f>56+50</f>
        <v>106</v>
      </c>
      <c r="H6" s="7"/>
      <c r="M6" s="4"/>
    </row>
    <row r="7" spans="2:13" ht="14.4" x14ac:dyDescent="0.3">
      <c r="B7" s="5" t="s">
        <v>6</v>
      </c>
      <c r="E7" s="9">
        <v>13512</v>
      </c>
      <c r="F7" s="9">
        <v>13397</v>
      </c>
      <c r="H7" s="7"/>
    </row>
    <row r="8" spans="2:13" ht="14.4" x14ac:dyDescent="0.3">
      <c r="B8" s="2" t="s">
        <v>7</v>
      </c>
      <c r="E8" s="6">
        <f>+E9-E7</f>
        <v>2974</v>
      </c>
      <c r="F8" s="6">
        <f>+F9-F7</f>
        <v>-215</v>
      </c>
      <c r="H8" s="7"/>
    </row>
    <row r="9" spans="2:13" ht="14.4" x14ac:dyDescent="0.3">
      <c r="B9" s="5" t="s">
        <v>8</v>
      </c>
      <c r="E9" s="6">
        <v>16486</v>
      </c>
      <c r="F9" s="6">
        <v>13182</v>
      </c>
      <c r="H9" s="7"/>
    </row>
    <row r="10" spans="2:13" ht="14.4" x14ac:dyDescent="0.3">
      <c r="B10" s="2" t="s">
        <v>9</v>
      </c>
      <c r="E10" s="6">
        <v>-7190</v>
      </c>
      <c r="F10" s="6">
        <v>-6835</v>
      </c>
      <c r="H10" s="7"/>
      <c r="M10" s="4"/>
    </row>
    <row r="11" spans="2:13" ht="14.4" x14ac:dyDescent="0.3">
      <c r="B11" s="2" t="s">
        <v>10</v>
      </c>
      <c r="E11" s="8">
        <v>-3</v>
      </c>
      <c r="F11" s="8">
        <v>-63</v>
      </c>
      <c r="H11" s="7"/>
      <c r="M11" s="4"/>
    </row>
    <row r="12" spans="2:13" ht="14.4" x14ac:dyDescent="0.3">
      <c r="B12" s="5" t="s">
        <v>11</v>
      </c>
      <c r="E12" s="6">
        <v>9292</v>
      </c>
      <c r="F12" s="6">
        <v>6283</v>
      </c>
      <c r="H12" s="7"/>
    </row>
    <row r="13" spans="2:13" ht="14.4" x14ac:dyDescent="0.3">
      <c r="B13" s="2" t="s">
        <v>12</v>
      </c>
      <c r="E13" s="6">
        <f>E8</f>
        <v>2974</v>
      </c>
      <c r="F13" s="6">
        <f>F8</f>
        <v>-215</v>
      </c>
      <c r="H13" s="7"/>
    </row>
    <row r="14" spans="2:13" ht="14.4" x14ac:dyDescent="0.3">
      <c r="B14" s="5" t="s">
        <v>13</v>
      </c>
      <c r="E14" s="6">
        <f>E11</f>
        <v>-3</v>
      </c>
      <c r="F14" s="6">
        <f>F11</f>
        <v>-63</v>
      </c>
      <c r="H14" s="7"/>
      <c r="M14" s="4"/>
    </row>
    <row r="15" spans="2:13" ht="14.4" x14ac:dyDescent="0.3">
      <c r="B15" s="5" t="s">
        <v>14</v>
      </c>
      <c r="E15" s="6">
        <f>E12-E13-E14</f>
        <v>6321</v>
      </c>
      <c r="F15" s="6">
        <f>F12-F13-F14</f>
        <v>6561</v>
      </c>
      <c r="H15" s="7"/>
    </row>
    <row r="16" spans="2:13" ht="14.4" x14ac:dyDescent="0.3">
      <c r="B16" s="2" t="s">
        <v>15</v>
      </c>
      <c r="E16" s="6">
        <f>+E6</f>
        <v>123</v>
      </c>
      <c r="F16" s="6">
        <f>F6</f>
        <v>106</v>
      </c>
      <c r="H16" s="7"/>
    </row>
    <row r="17" spans="1:17" ht="14.4" x14ac:dyDescent="0.3">
      <c r="B17" s="5" t="s">
        <v>16</v>
      </c>
      <c r="E17" s="6">
        <f>E15-E16</f>
        <v>6198</v>
      </c>
      <c r="F17" s="6">
        <f>F15-F16</f>
        <v>6455</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18</v>
      </c>
      <c r="C22" s="15"/>
      <c r="D22" s="15"/>
      <c r="E22" s="15"/>
      <c r="F22" s="15"/>
      <c r="G22" s="21"/>
      <c r="I22" s="4"/>
      <c r="J22" s="4"/>
      <c r="K22" s="4"/>
      <c r="L22" s="4"/>
    </row>
    <row r="23" spans="1:17" ht="14.4" x14ac:dyDescent="0.3">
      <c r="B23" s="17"/>
      <c r="F23" s="18">
        <v>2021</v>
      </c>
      <c r="G23" s="36"/>
      <c r="J23" s="4"/>
      <c r="K23" s="4"/>
      <c r="L23" s="4"/>
    </row>
    <row r="24" spans="1:17" ht="14.4" x14ac:dyDescent="0.3">
      <c r="B24" s="21" t="s">
        <v>19</v>
      </c>
      <c r="F24" s="22" t="s">
        <v>34</v>
      </c>
      <c r="G24" s="37" t="s">
        <v>21</v>
      </c>
      <c r="H24" s="23"/>
      <c r="I24" s="38"/>
      <c r="J24" s="4"/>
      <c r="K24" s="4"/>
      <c r="L24" s="4"/>
    </row>
    <row r="25" spans="1:17" ht="14.4" x14ac:dyDescent="0.3">
      <c r="B25" s="21" t="s">
        <v>22</v>
      </c>
      <c r="F25" s="22" t="s">
        <v>34</v>
      </c>
      <c r="G25" s="39" t="s">
        <v>21</v>
      </c>
      <c r="H25" s="23"/>
      <c r="I25" s="38"/>
      <c r="J25" s="4"/>
      <c r="K25" s="4"/>
      <c r="L25" s="4"/>
    </row>
    <row r="26" spans="1:17" ht="14.4" x14ac:dyDescent="0.3">
      <c r="B26" s="21" t="s">
        <v>24</v>
      </c>
      <c r="F26" s="5" t="s">
        <v>25</v>
      </c>
      <c r="G26" s="40" t="s">
        <v>21</v>
      </c>
      <c r="H26" s="23"/>
      <c r="I26" s="38"/>
      <c r="J26" s="4"/>
      <c r="K26" s="4"/>
      <c r="L26" s="4"/>
    </row>
    <row r="27" spans="1:17" ht="18.75" customHeight="1" x14ac:dyDescent="0.25">
      <c r="B27" s="25" t="s">
        <v>26</v>
      </c>
      <c r="G27" s="41"/>
      <c r="I27" s="42"/>
      <c r="J27" s="4"/>
      <c r="K27" s="4"/>
      <c r="L27" s="4"/>
    </row>
    <row r="28" spans="1:17" ht="13.8" thickBot="1" x14ac:dyDescent="0.3">
      <c r="B28" s="35" t="s">
        <v>21</v>
      </c>
      <c r="C28" s="29"/>
      <c r="D28" s="29"/>
      <c r="E28" s="29"/>
      <c r="F28" s="29"/>
      <c r="G28" s="43"/>
      <c r="H28" s="4"/>
      <c r="I28" s="4"/>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2:Q32"/>
  <sheetViews>
    <sheetView showGridLines="0" zoomScale="90" zoomScaleNormal="90" workbookViewId="0">
      <selection activeCell="G19" sqref="G19"/>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5.109375" style="2" customWidth="1"/>
    <col min="7" max="7" width="23.5546875" style="47"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38</v>
      </c>
    </row>
    <row r="3" spans="2:13" x14ac:dyDescent="0.25">
      <c r="B3" s="2" t="s">
        <v>1</v>
      </c>
      <c r="E3" s="3" t="s">
        <v>3</v>
      </c>
      <c r="F3" s="3" t="s">
        <v>39</v>
      </c>
      <c r="H3" s="3"/>
    </row>
    <row r="4" spans="2:13" x14ac:dyDescent="0.25">
      <c r="E4" s="55"/>
      <c r="F4" s="55"/>
      <c r="M4" s="4"/>
    </row>
    <row r="5" spans="2:13" x14ac:dyDescent="0.25">
      <c r="B5" s="5" t="s">
        <v>4</v>
      </c>
      <c r="E5" s="58">
        <f>E7-E6</f>
        <v>14347.93</v>
      </c>
      <c r="F5" s="58">
        <f>F7-F6</f>
        <v>13206.09</v>
      </c>
      <c r="H5" s="7"/>
      <c r="M5" s="4"/>
    </row>
    <row r="6" spans="2:13" x14ac:dyDescent="0.25">
      <c r="B6" s="2" t="s">
        <v>5</v>
      </c>
      <c r="E6" s="58">
        <f>143+80</f>
        <v>223</v>
      </c>
      <c r="F6" s="58">
        <f>-110+36</f>
        <v>-74</v>
      </c>
      <c r="H6" s="7"/>
      <c r="M6" s="4"/>
    </row>
    <row r="7" spans="2:13" x14ac:dyDescent="0.25">
      <c r="B7" s="5" t="s">
        <v>6</v>
      </c>
      <c r="E7" s="59">
        <v>14570.93</v>
      </c>
      <c r="F7" s="59">
        <v>13132.09</v>
      </c>
      <c r="H7" s="7"/>
    </row>
    <row r="8" spans="2:13" ht="14.4" x14ac:dyDescent="0.3">
      <c r="B8" s="2" t="s">
        <v>7</v>
      </c>
      <c r="E8" s="58">
        <v>752.3</v>
      </c>
      <c r="F8" s="58">
        <v>-140.47</v>
      </c>
      <c r="G8" s="48"/>
      <c r="H8" s="7"/>
    </row>
    <row r="9" spans="2:13" x14ac:dyDescent="0.25">
      <c r="B9" s="5" t="s">
        <v>8</v>
      </c>
      <c r="E9" s="58">
        <f>E7+E8</f>
        <v>15323.23</v>
      </c>
      <c r="F9" s="58">
        <f>F7+F8</f>
        <v>12991.62</v>
      </c>
      <c r="H9" s="7"/>
    </row>
    <row r="10" spans="2:13" x14ac:dyDescent="0.25">
      <c r="B10" s="2" t="s">
        <v>9</v>
      </c>
      <c r="E10" s="58">
        <v>-7131.77</v>
      </c>
      <c r="F10" s="58">
        <v>-6290.48</v>
      </c>
      <c r="H10" s="7"/>
      <c r="M10" s="4"/>
    </row>
    <row r="11" spans="2:13" x14ac:dyDescent="0.25">
      <c r="B11" s="2" t="s">
        <v>10</v>
      </c>
      <c r="E11" s="60">
        <v>0</v>
      </c>
      <c r="F11" s="60">
        <v>18.649999999999999</v>
      </c>
      <c r="H11" s="7"/>
      <c r="M11" s="4"/>
    </row>
    <row r="12" spans="2:13" x14ac:dyDescent="0.25">
      <c r="B12" s="5" t="s">
        <v>11</v>
      </c>
      <c r="E12" s="58">
        <f>+E9+E10+E11</f>
        <v>8191.4599999999991</v>
      </c>
      <c r="F12" s="58">
        <f>+F9+F10+F11</f>
        <v>6719.7900000000009</v>
      </c>
      <c r="H12" s="7"/>
    </row>
    <row r="13" spans="2:13" x14ac:dyDescent="0.25">
      <c r="B13" s="2" t="s">
        <v>12</v>
      </c>
      <c r="E13" s="58">
        <f>E8</f>
        <v>752.3</v>
      </c>
      <c r="F13" s="58">
        <f>F8</f>
        <v>-140.47</v>
      </c>
      <c r="H13" s="7"/>
    </row>
    <row r="14" spans="2:13" x14ac:dyDescent="0.25">
      <c r="B14" s="5" t="s">
        <v>13</v>
      </c>
      <c r="E14" s="58">
        <f>E11</f>
        <v>0</v>
      </c>
      <c r="F14" s="58">
        <f>F11</f>
        <v>18.649999999999999</v>
      </c>
      <c r="H14" s="7"/>
      <c r="M14" s="4"/>
    </row>
    <row r="15" spans="2:13" x14ac:dyDescent="0.25">
      <c r="B15" s="5" t="s">
        <v>14</v>
      </c>
      <c r="E15" s="58">
        <f>E12-E13-E14</f>
        <v>7439.1599999999989</v>
      </c>
      <c r="F15" s="58">
        <f>F12-F13-F14</f>
        <v>6841.6100000000015</v>
      </c>
      <c r="H15" s="7"/>
    </row>
    <row r="16" spans="2:13" x14ac:dyDescent="0.25">
      <c r="B16" s="2" t="s">
        <v>15</v>
      </c>
      <c r="E16" s="58">
        <f>+E6</f>
        <v>223</v>
      </c>
      <c r="F16" s="58">
        <f>F6</f>
        <v>-74</v>
      </c>
      <c r="H16" s="7"/>
    </row>
    <row r="17" spans="1:17" x14ac:dyDescent="0.25">
      <c r="B17" s="5" t="s">
        <v>16</v>
      </c>
      <c r="E17" s="58">
        <f>E15-E16</f>
        <v>7216.1599999999989</v>
      </c>
      <c r="F17" s="58">
        <f>F15-F16</f>
        <v>6915.6100000000015</v>
      </c>
      <c r="H17" s="7"/>
    </row>
    <row r="19" spans="1:17" s="10" customFormat="1" ht="15" x14ac:dyDescent="0.25">
      <c r="A19" s="2"/>
      <c r="B19" s="2" t="s">
        <v>17</v>
      </c>
      <c r="C19" s="2"/>
      <c r="D19" s="2"/>
      <c r="E19" s="2"/>
      <c r="F19" s="2"/>
      <c r="G19" s="47"/>
      <c r="H19" s="2"/>
      <c r="I19" s="2"/>
      <c r="J19" s="2"/>
    </row>
    <row r="20" spans="1:17" x14ac:dyDescent="0.25">
      <c r="B20" s="11"/>
      <c r="C20" s="11"/>
      <c r="D20" s="11"/>
      <c r="E20" s="11"/>
      <c r="F20" s="11"/>
      <c r="G20" s="49"/>
      <c r="H20" s="11"/>
      <c r="I20" s="11"/>
      <c r="J20" s="11"/>
      <c r="K20" s="11"/>
      <c r="L20" s="11"/>
      <c r="M20" s="12"/>
      <c r="N20" s="12"/>
      <c r="O20" s="12"/>
      <c r="P20" s="12"/>
      <c r="Q20" s="12"/>
    </row>
    <row r="21" spans="1:17" ht="13.8" thickBot="1" x14ac:dyDescent="0.3">
      <c r="B21" s="13"/>
      <c r="C21" s="13"/>
      <c r="D21" s="13"/>
      <c r="E21" s="13"/>
      <c r="F21" s="13"/>
      <c r="G21" s="50"/>
      <c r="H21" s="13"/>
      <c r="I21" s="13"/>
      <c r="J21" s="13"/>
      <c r="K21" s="13"/>
      <c r="L21" s="13"/>
    </row>
    <row r="22" spans="1:17" ht="15.6" x14ac:dyDescent="0.3">
      <c r="B22" s="14" t="s">
        <v>40</v>
      </c>
      <c r="C22" s="15"/>
      <c r="D22" s="15"/>
      <c r="E22" s="15"/>
      <c r="F22" s="15"/>
      <c r="G22" s="51"/>
      <c r="H22" s="15"/>
      <c r="I22" s="16"/>
      <c r="J22" s="4"/>
      <c r="K22" s="4"/>
      <c r="L22" s="4"/>
    </row>
    <row r="23" spans="1:17" ht="14.4" x14ac:dyDescent="0.3">
      <c r="B23" s="17"/>
      <c r="F23" s="18">
        <v>2020</v>
      </c>
      <c r="G23" s="2"/>
      <c r="H23" s="52" t="s">
        <v>41</v>
      </c>
      <c r="I23" s="20"/>
      <c r="J23" s="4"/>
      <c r="K23" s="4"/>
      <c r="L23" s="4"/>
    </row>
    <row r="24" spans="1:17" x14ac:dyDescent="0.25">
      <c r="B24" s="21" t="s">
        <v>42</v>
      </c>
      <c r="F24" s="22" t="s">
        <v>43</v>
      </c>
      <c r="G24" s="2"/>
      <c r="H24" s="53">
        <v>-1.4E-2</v>
      </c>
      <c r="I24" s="24"/>
      <c r="J24" s="4"/>
      <c r="K24" s="4"/>
      <c r="L24" s="4"/>
    </row>
    <row r="25" spans="1:17" x14ac:dyDescent="0.25">
      <c r="B25" s="21" t="s">
        <v>44</v>
      </c>
      <c r="F25" s="22" t="s">
        <v>45</v>
      </c>
      <c r="G25" s="2"/>
      <c r="H25" s="54" t="s">
        <v>46</v>
      </c>
      <c r="I25" s="24"/>
      <c r="J25" s="4"/>
      <c r="K25" s="4"/>
      <c r="L25" s="4"/>
    </row>
    <row r="26" spans="1:17" x14ac:dyDescent="0.25">
      <c r="B26" s="21" t="s">
        <v>47</v>
      </c>
      <c r="F26" s="5" t="s">
        <v>48</v>
      </c>
      <c r="G26" s="2"/>
      <c r="H26" s="53">
        <v>0.115</v>
      </c>
      <c r="I26" s="24"/>
      <c r="J26" s="4"/>
      <c r="K26" s="4"/>
      <c r="L26" s="4"/>
    </row>
    <row r="27" spans="1:17" ht="18.75" customHeight="1" x14ac:dyDescent="0.25">
      <c r="B27" s="25" t="s">
        <v>49</v>
      </c>
      <c r="G27" s="55"/>
      <c r="I27" s="27"/>
      <c r="J27" s="4"/>
      <c r="K27" s="4"/>
      <c r="L27" s="4"/>
    </row>
    <row r="28" spans="1:17" ht="15.75" customHeight="1" thickBot="1" x14ac:dyDescent="0.3">
      <c r="B28" s="57" t="s">
        <v>50</v>
      </c>
      <c r="C28" s="29"/>
      <c r="D28" s="29"/>
      <c r="E28" s="29"/>
      <c r="F28" s="29"/>
      <c r="G28" s="56"/>
      <c r="H28" s="29"/>
      <c r="I28" s="30"/>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Q32"/>
  <sheetViews>
    <sheetView showGridLines="0" zoomScale="90" zoomScaleNormal="90" workbookViewId="0">
      <selection activeCell="E5" sqref="E5:E17"/>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5.109375" style="2" customWidth="1"/>
    <col min="7" max="7" width="23.5546875" style="47"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51</v>
      </c>
    </row>
    <row r="3" spans="2:13" x14ac:dyDescent="0.25">
      <c r="B3" s="2" t="s">
        <v>1</v>
      </c>
      <c r="E3" s="3" t="s">
        <v>29</v>
      </c>
      <c r="F3" s="3" t="s">
        <v>52</v>
      </c>
      <c r="H3" s="3"/>
    </row>
    <row r="4" spans="2:13" x14ac:dyDescent="0.25">
      <c r="E4" s="55"/>
      <c r="F4" s="55"/>
      <c r="M4" s="4"/>
    </row>
    <row r="5" spans="2:13" x14ac:dyDescent="0.25">
      <c r="B5" s="5" t="s">
        <v>4</v>
      </c>
      <c r="E5" s="58">
        <f>E7-E6</f>
        <v>14195</v>
      </c>
      <c r="F5" s="58">
        <f>F7-F6</f>
        <v>12127</v>
      </c>
      <c r="H5" s="7"/>
      <c r="M5" s="4"/>
    </row>
    <row r="6" spans="2:13" x14ac:dyDescent="0.25">
      <c r="B6" s="2" t="s">
        <v>5</v>
      </c>
      <c r="E6" s="58">
        <v>136</v>
      </c>
      <c r="F6" s="58">
        <v>-98</v>
      </c>
      <c r="H6" s="7"/>
      <c r="M6" s="4"/>
    </row>
    <row r="7" spans="2:13" x14ac:dyDescent="0.25">
      <c r="B7" s="5" t="s">
        <v>6</v>
      </c>
      <c r="E7" s="59">
        <v>14331</v>
      </c>
      <c r="F7" s="59">
        <v>12029</v>
      </c>
      <c r="H7" s="7"/>
    </row>
    <row r="8" spans="2:13" ht="14.4" x14ac:dyDescent="0.3">
      <c r="B8" s="2" t="s">
        <v>7</v>
      </c>
      <c r="E8" s="58">
        <v>-1371</v>
      </c>
      <c r="F8" s="58">
        <v>-102</v>
      </c>
      <c r="G8" s="48"/>
      <c r="H8" s="7"/>
    </row>
    <row r="9" spans="2:13" x14ac:dyDescent="0.25">
      <c r="B9" s="5" t="s">
        <v>8</v>
      </c>
      <c r="E9" s="58">
        <f>E7+E8</f>
        <v>12960</v>
      </c>
      <c r="F9" s="58">
        <f>F7+F8</f>
        <v>11927</v>
      </c>
      <c r="H9" s="7"/>
    </row>
    <row r="10" spans="2:13" x14ac:dyDescent="0.25">
      <c r="B10" s="2" t="s">
        <v>9</v>
      </c>
      <c r="E10" s="58">
        <v>-7579</v>
      </c>
      <c r="F10" s="58">
        <v>-5767</v>
      </c>
      <c r="H10" s="7"/>
      <c r="M10" s="4"/>
    </row>
    <row r="11" spans="2:13" x14ac:dyDescent="0.25">
      <c r="B11" s="2" t="s">
        <v>10</v>
      </c>
      <c r="E11" s="60">
        <v>0</v>
      </c>
      <c r="F11" s="60">
        <v>17</v>
      </c>
      <c r="H11" s="7"/>
      <c r="M11" s="4"/>
    </row>
    <row r="12" spans="2:13" x14ac:dyDescent="0.25">
      <c r="B12" s="5" t="s">
        <v>11</v>
      </c>
      <c r="E12" s="58">
        <v>5380</v>
      </c>
      <c r="F12" s="58">
        <v>6176</v>
      </c>
      <c r="H12" s="7"/>
    </row>
    <row r="13" spans="2:13" x14ac:dyDescent="0.25">
      <c r="B13" s="2" t="s">
        <v>12</v>
      </c>
      <c r="E13" s="58">
        <f>E8</f>
        <v>-1371</v>
      </c>
      <c r="F13" s="58">
        <f>F8</f>
        <v>-102</v>
      </c>
      <c r="H13" s="7"/>
    </row>
    <row r="14" spans="2:13" x14ac:dyDescent="0.25">
      <c r="B14" s="5" t="s">
        <v>13</v>
      </c>
      <c r="E14" s="58">
        <f>E11</f>
        <v>0</v>
      </c>
      <c r="F14" s="58">
        <f>F11</f>
        <v>17</v>
      </c>
      <c r="H14" s="7"/>
      <c r="M14" s="4"/>
    </row>
    <row r="15" spans="2:13" x14ac:dyDescent="0.25">
      <c r="B15" s="5" t="s">
        <v>14</v>
      </c>
      <c r="E15" s="58">
        <f>E12-E13-E14</f>
        <v>6751</v>
      </c>
      <c r="F15" s="58">
        <f>F12-F13-F14</f>
        <v>6261</v>
      </c>
      <c r="H15" s="7"/>
    </row>
    <row r="16" spans="2:13" x14ac:dyDescent="0.25">
      <c r="B16" s="2" t="s">
        <v>15</v>
      </c>
      <c r="E16" s="58">
        <f>+E6</f>
        <v>136</v>
      </c>
      <c r="F16" s="58">
        <f>F6</f>
        <v>-98</v>
      </c>
      <c r="H16" s="7"/>
    </row>
    <row r="17" spans="1:17" x14ac:dyDescent="0.25">
      <c r="B17" s="5" t="s">
        <v>16</v>
      </c>
      <c r="E17" s="58">
        <f>E15-E16</f>
        <v>6615</v>
      </c>
      <c r="F17" s="58">
        <f>F15-F16</f>
        <v>6359</v>
      </c>
      <c r="H17" s="7"/>
    </row>
    <row r="19" spans="1:17" s="10" customFormat="1" ht="15" x14ac:dyDescent="0.25">
      <c r="A19" s="2"/>
      <c r="B19" s="2" t="s">
        <v>17</v>
      </c>
      <c r="C19" s="2"/>
      <c r="D19" s="2"/>
      <c r="E19" s="2"/>
      <c r="F19" s="2"/>
      <c r="G19" s="47"/>
      <c r="H19" s="2"/>
      <c r="I19" s="2"/>
      <c r="J19" s="2"/>
    </row>
    <row r="20" spans="1:17" x14ac:dyDescent="0.25">
      <c r="B20" s="11"/>
      <c r="C20" s="11"/>
      <c r="D20" s="11"/>
      <c r="E20" s="11"/>
      <c r="F20" s="11"/>
      <c r="G20" s="49"/>
      <c r="H20" s="11"/>
      <c r="I20" s="11"/>
      <c r="J20" s="11"/>
      <c r="K20" s="11"/>
      <c r="L20" s="11"/>
      <c r="M20" s="12"/>
      <c r="N20" s="12"/>
      <c r="O20" s="12"/>
      <c r="P20" s="12"/>
      <c r="Q20" s="12"/>
    </row>
    <row r="21" spans="1:17" ht="13.8" thickBot="1" x14ac:dyDescent="0.3">
      <c r="B21" s="13"/>
      <c r="C21" s="13"/>
      <c r="D21" s="13"/>
      <c r="E21" s="13"/>
      <c r="F21" s="13"/>
      <c r="G21" s="50"/>
      <c r="H21" s="13"/>
      <c r="I21" s="13"/>
      <c r="J21" s="13"/>
      <c r="K21" s="13"/>
      <c r="L21" s="13"/>
    </row>
    <row r="22" spans="1:17" ht="15.6" x14ac:dyDescent="0.3">
      <c r="B22" s="14" t="s">
        <v>40</v>
      </c>
      <c r="C22" s="15"/>
      <c r="D22" s="15"/>
      <c r="E22" s="15"/>
      <c r="F22" s="15"/>
      <c r="G22" s="51"/>
      <c r="H22" s="15"/>
      <c r="I22" s="16"/>
      <c r="J22" s="4"/>
      <c r="K22" s="4"/>
      <c r="L22" s="4"/>
    </row>
    <row r="23" spans="1:17" ht="14.4" x14ac:dyDescent="0.3">
      <c r="B23" s="17"/>
      <c r="F23" s="18">
        <v>2020</v>
      </c>
      <c r="G23" s="2"/>
      <c r="H23" s="52" t="s">
        <v>53</v>
      </c>
      <c r="I23" s="20"/>
      <c r="J23" s="4"/>
      <c r="K23" s="4"/>
      <c r="L23" s="4"/>
    </row>
    <row r="24" spans="1:17" x14ac:dyDescent="0.25">
      <c r="B24" s="21" t="s">
        <v>42</v>
      </c>
      <c r="F24" s="22" t="s">
        <v>54</v>
      </c>
      <c r="G24" s="2"/>
      <c r="H24" s="53">
        <v>-8.9999999999999993E-3</v>
      </c>
      <c r="I24" s="24"/>
      <c r="J24" s="4"/>
      <c r="K24" s="4"/>
      <c r="L24" s="4"/>
    </row>
    <row r="25" spans="1:17" x14ac:dyDescent="0.25">
      <c r="B25" s="21" t="s">
        <v>44</v>
      </c>
      <c r="F25" s="5" t="s">
        <v>55</v>
      </c>
      <c r="G25" s="2"/>
      <c r="H25" s="54" t="s">
        <v>56</v>
      </c>
      <c r="I25" s="24"/>
      <c r="J25" s="4"/>
      <c r="K25" s="4"/>
      <c r="L25" s="4"/>
    </row>
    <row r="26" spans="1:17" x14ac:dyDescent="0.25">
      <c r="B26" s="21" t="s">
        <v>47</v>
      </c>
      <c r="F26" s="5" t="s">
        <v>48</v>
      </c>
      <c r="G26" s="2"/>
      <c r="H26" s="53">
        <v>0.111</v>
      </c>
      <c r="I26" s="24"/>
      <c r="J26" s="4"/>
      <c r="K26" s="4"/>
      <c r="L26" s="4"/>
    </row>
    <row r="27" spans="1:17" ht="18.75" customHeight="1" x14ac:dyDescent="0.25">
      <c r="B27" s="25" t="s">
        <v>49</v>
      </c>
      <c r="G27" s="55"/>
      <c r="I27" s="27"/>
      <c r="J27" s="4"/>
      <c r="K27" s="4"/>
      <c r="L27" s="4"/>
    </row>
    <row r="28" spans="1:17" ht="15.75" customHeight="1" thickBot="1" x14ac:dyDescent="0.3">
      <c r="B28" s="57" t="s">
        <v>50</v>
      </c>
      <c r="C28" s="29"/>
      <c r="D28" s="29"/>
      <c r="E28" s="29"/>
      <c r="F28" s="29"/>
      <c r="G28" s="56"/>
      <c r="H28" s="29"/>
      <c r="I28" s="30"/>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31"/>
  <sheetViews>
    <sheetView showGridLines="0" zoomScale="110" zoomScaleNormal="110" workbookViewId="0">
      <selection activeCell="I35" sqref="I35"/>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4.6640625" style="2" customWidth="1"/>
    <col min="6" max="6" width="19.109375" style="2" customWidth="1"/>
    <col min="7" max="7" width="18.88671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57</v>
      </c>
    </row>
    <row r="3" spans="2:13" x14ac:dyDescent="0.25">
      <c r="B3" s="2" t="s">
        <v>1</v>
      </c>
      <c r="E3" s="3" t="s">
        <v>32</v>
      </c>
      <c r="F3" s="3" t="s">
        <v>58</v>
      </c>
      <c r="H3" s="3"/>
    </row>
    <row r="4" spans="2:13" x14ac:dyDescent="0.25">
      <c r="M4" s="4"/>
    </row>
    <row r="5" spans="2:13" ht="14.4" x14ac:dyDescent="0.3">
      <c r="B5" s="5" t="s">
        <v>4</v>
      </c>
      <c r="E5" s="6">
        <f>E7-E6</f>
        <v>14106</v>
      </c>
      <c r="F5" s="6">
        <f>F7-F6</f>
        <v>12131</v>
      </c>
      <c r="H5" s="7"/>
      <c r="M5" s="4"/>
    </row>
    <row r="6" spans="2:13" ht="14.4" x14ac:dyDescent="0.3">
      <c r="B6" s="2" t="s">
        <v>5</v>
      </c>
      <c r="E6" s="6">
        <v>0</v>
      </c>
      <c r="F6" s="6">
        <v>46</v>
      </c>
      <c r="H6" s="7"/>
      <c r="M6" s="4"/>
    </row>
    <row r="7" spans="2:13" ht="14.4" x14ac:dyDescent="0.3">
      <c r="B7" s="5" t="s">
        <v>6</v>
      </c>
      <c r="E7" s="9">
        <v>14106</v>
      </c>
      <c r="F7" s="9">
        <v>12177</v>
      </c>
      <c r="H7" s="7"/>
    </row>
    <row r="8" spans="2:13" ht="14.4" x14ac:dyDescent="0.3">
      <c r="B8" s="2" t="s">
        <v>7</v>
      </c>
      <c r="E8" s="6">
        <v>-310</v>
      </c>
      <c r="F8" s="6">
        <v>-2</v>
      </c>
      <c r="H8" s="7"/>
    </row>
    <row r="9" spans="2:13" ht="14.4" x14ac:dyDescent="0.3">
      <c r="B9" s="5" t="s">
        <v>8</v>
      </c>
      <c r="E9" s="6">
        <f>E7+E8</f>
        <v>13796</v>
      </c>
      <c r="F9" s="6">
        <v>12175</v>
      </c>
      <c r="H9" s="7"/>
    </row>
    <row r="10" spans="2:13" ht="14.4" x14ac:dyDescent="0.3">
      <c r="B10" s="2" t="s">
        <v>9</v>
      </c>
      <c r="E10" s="6">
        <v>-7152</v>
      </c>
      <c r="F10" s="6">
        <v>-5634</v>
      </c>
      <c r="H10" s="7"/>
      <c r="M10" s="4"/>
    </row>
    <row r="11" spans="2:13" ht="14.4" x14ac:dyDescent="0.3">
      <c r="B11" s="2" t="s">
        <v>10</v>
      </c>
      <c r="E11" s="8">
        <v>-8</v>
      </c>
      <c r="F11" s="8">
        <v>-19</v>
      </c>
      <c r="H11" s="7"/>
      <c r="M11" s="4"/>
    </row>
    <row r="12" spans="2:13" ht="14.4" x14ac:dyDescent="0.3">
      <c r="B12" s="5" t="s">
        <v>11</v>
      </c>
      <c r="E12" s="6">
        <v>6636</v>
      </c>
      <c r="F12" s="6">
        <v>6523</v>
      </c>
      <c r="H12" s="7"/>
    </row>
    <row r="13" spans="2:13" ht="14.4" x14ac:dyDescent="0.3">
      <c r="B13" s="2" t="s">
        <v>12</v>
      </c>
      <c r="E13" s="6">
        <f>E8</f>
        <v>-310</v>
      </c>
      <c r="F13" s="6">
        <f>F8</f>
        <v>-2</v>
      </c>
      <c r="H13" s="7"/>
    </row>
    <row r="14" spans="2:13" ht="14.4" x14ac:dyDescent="0.3">
      <c r="B14" s="5" t="s">
        <v>13</v>
      </c>
      <c r="E14" s="6">
        <f>E11</f>
        <v>-8</v>
      </c>
      <c r="F14" s="6">
        <f>F11</f>
        <v>-19</v>
      </c>
      <c r="H14" s="7"/>
      <c r="M14" s="4"/>
    </row>
    <row r="15" spans="2:13" ht="14.4" x14ac:dyDescent="0.3">
      <c r="B15" s="5" t="s">
        <v>14</v>
      </c>
      <c r="E15" s="6">
        <f>E12-E13-E14</f>
        <v>6954</v>
      </c>
      <c r="F15" s="6">
        <f>F12-F13-F14</f>
        <v>6544</v>
      </c>
      <c r="H15" s="7"/>
    </row>
    <row r="16" spans="2:13" ht="14.4" x14ac:dyDescent="0.3">
      <c r="B16" s="2" t="s">
        <v>15</v>
      </c>
      <c r="E16" s="6">
        <v>0</v>
      </c>
      <c r="F16" s="6">
        <f>F6</f>
        <v>46</v>
      </c>
      <c r="H16" s="7"/>
    </row>
    <row r="17" spans="1:17" ht="14.4" x14ac:dyDescent="0.3">
      <c r="B17" s="5" t="s">
        <v>16</v>
      </c>
      <c r="E17" s="6">
        <f>E15-E16</f>
        <v>6954</v>
      </c>
      <c r="F17" s="6">
        <f>F15-F16</f>
        <v>6498</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59</v>
      </c>
      <c r="C22" s="15"/>
      <c r="D22" s="15"/>
      <c r="E22" s="15"/>
      <c r="F22" s="15"/>
      <c r="G22" s="15"/>
      <c r="H22" s="15"/>
      <c r="I22" s="16"/>
      <c r="J22" s="4"/>
      <c r="K22" s="4"/>
      <c r="L22" s="4"/>
    </row>
    <row r="23" spans="1:17" ht="14.4" x14ac:dyDescent="0.3">
      <c r="B23" s="17"/>
      <c r="F23" s="18" t="s">
        <v>60</v>
      </c>
      <c r="H23" s="19" t="s">
        <v>61</v>
      </c>
      <c r="I23" s="20"/>
      <c r="J23" s="4"/>
      <c r="K23" s="4"/>
      <c r="L23" s="4"/>
    </row>
    <row r="24" spans="1:17" x14ac:dyDescent="0.25">
      <c r="B24" s="21" t="s">
        <v>62</v>
      </c>
      <c r="F24" s="22" t="s">
        <v>63</v>
      </c>
      <c r="H24" s="31">
        <v>1.7999999999999999E-2</v>
      </c>
      <c r="I24" s="24"/>
      <c r="J24" s="4"/>
      <c r="K24" s="4"/>
      <c r="L24" s="4"/>
    </row>
    <row r="25" spans="1:17" x14ac:dyDescent="0.25">
      <c r="B25" s="21" t="s">
        <v>64</v>
      </c>
      <c r="F25" s="5" t="s">
        <v>65</v>
      </c>
      <c r="H25" s="31">
        <v>2.5999999999999999E-2</v>
      </c>
      <c r="I25" s="24"/>
      <c r="J25" s="4"/>
      <c r="K25" s="4"/>
      <c r="L25" s="4"/>
    </row>
    <row r="26" spans="1:17" x14ac:dyDescent="0.25">
      <c r="B26" s="44" t="s">
        <v>66</v>
      </c>
      <c r="F26" s="5" t="s">
        <v>48</v>
      </c>
      <c r="H26" s="45">
        <v>9.9000000000000005E-2</v>
      </c>
      <c r="I26" s="24"/>
      <c r="J26" s="4"/>
      <c r="K26" s="4"/>
      <c r="L26" s="4"/>
    </row>
    <row r="27" spans="1:17" ht="18.75" customHeight="1" x14ac:dyDescent="0.25">
      <c r="B27" s="25" t="s">
        <v>26</v>
      </c>
      <c r="G27" s="26"/>
      <c r="I27" s="27"/>
      <c r="J27" s="4"/>
      <c r="K27" s="4"/>
      <c r="L27" s="4"/>
    </row>
    <row r="28" spans="1:17" ht="13.8" thickBot="1" x14ac:dyDescent="0.3">
      <c r="B28" s="28"/>
      <c r="C28" s="29"/>
      <c r="D28" s="29"/>
      <c r="E28" s="29"/>
      <c r="F28" s="29"/>
      <c r="G28" s="29"/>
      <c r="H28" s="29"/>
      <c r="I28" s="30"/>
      <c r="J28" s="4"/>
      <c r="K28" s="4"/>
      <c r="L28" s="4"/>
    </row>
    <row r="29" spans="1:17" x14ac:dyDescent="0.25">
      <c r="B29" s="4"/>
    </row>
    <row r="31" spans="1:17" x14ac:dyDescent="0.25">
      <c r="E31" s="46" t="s">
        <v>21</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2:Q32"/>
  <sheetViews>
    <sheetView showGridLines="0" zoomScale="130" zoomScaleNormal="130" workbookViewId="0">
      <selection activeCell="G16" sqref="G16"/>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67</v>
      </c>
    </row>
    <row r="3" spans="2:13" x14ac:dyDescent="0.25">
      <c r="B3" s="2" t="s">
        <v>1</v>
      </c>
      <c r="E3" s="3" t="s">
        <v>37</v>
      </c>
      <c r="F3" s="3" t="s">
        <v>68</v>
      </c>
      <c r="H3" s="3"/>
    </row>
    <row r="4" spans="2:13" x14ac:dyDescent="0.25">
      <c r="M4" s="4"/>
    </row>
    <row r="5" spans="2:13" ht="14.4" x14ac:dyDescent="0.3">
      <c r="B5" s="5" t="s">
        <v>4</v>
      </c>
      <c r="E5" s="6">
        <f>E7-E6</f>
        <v>11776</v>
      </c>
      <c r="F5" s="6">
        <f>F7-F6</f>
        <v>10125</v>
      </c>
      <c r="H5" s="7"/>
      <c r="M5" s="4"/>
    </row>
    <row r="6" spans="2:13" ht="14.4" x14ac:dyDescent="0.3">
      <c r="B6" s="2" t="s">
        <v>5</v>
      </c>
      <c r="E6" s="6">
        <v>106</v>
      </c>
      <c r="F6" s="6">
        <v>0</v>
      </c>
      <c r="H6" s="7"/>
      <c r="M6" s="4"/>
    </row>
    <row r="7" spans="2:13" ht="14.4" x14ac:dyDescent="0.3">
      <c r="B7" s="5" t="s">
        <v>6</v>
      </c>
      <c r="E7" s="9">
        <v>11882</v>
      </c>
      <c r="F7" s="9">
        <v>10125</v>
      </c>
      <c r="H7" s="7"/>
    </row>
    <row r="8" spans="2:13" ht="14.4" x14ac:dyDescent="0.3">
      <c r="B8" s="2" t="s">
        <v>7</v>
      </c>
      <c r="E8" s="6">
        <v>-212</v>
      </c>
      <c r="F8" s="6">
        <v>-2385</v>
      </c>
      <c r="H8" s="7"/>
    </row>
    <row r="9" spans="2:13" ht="14.4" x14ac:dyDescent="0.3">
      <c r="B9" s="5" t="s">
        <v>8</v>
      </c>
      <c r="E9" s="6">
        <f>E7+E8</f>
        <v>11670</v>
      </c>
      <c r="F9" s="6">
        <f>F7+F8</f>
        <v>7740</v>
      </c>
      <c r="H9" s="7"/>
    </row>
    <row r="10" spans="2:13" ht="14.4" x14ac:dyDescent="0.3">
      <c r="B10" s="2" t="s">
        <v>9</v>
      </c>
      <c r="E10" s="6">
        <v>-5491</v>
      </c>
      <c r="F10" s="6">
        <v>-4153</v>
      </c>
      <c r="H10" s="7"/>
      <c r="M10" s="4"/>
    </row>
    <row r="11" spans="2:13" ht="14.4" x14ac:dyDescent="0.3">
      <c r="B11" s="2" t="s">
        <v>10</v>
      </c>
      <c r="E11" s="8">
        <v>-63</v>
      </c>
      <c r="F11" s="8">
        <v>-36</v>
      </c>
      <c r="H11" s="7"/>
      <c r="M11" s="4"/>
    </row>
    <row r="12" spans="2:13" ht="14.4" x14ac:dyDescent="0.3">
      <c r="B12" s="5" t="s">
        <v>11</v>
      </c>
      <c r="E12" s="6">
        <v>6116</v>
      </c>
      <c r="F12" s="6">
        <v>3550</v>
      </c>
      <c r="H12" s="7"/>
    </row>
    <row r="13" spans="2:13" ht="14.4" x14ac:dyDescent="0.3">
      <c r="B13" s="2" t="s">
        <v>12</v>
      </c>
      <c r="E13" s="6">
        <f>E8</f>
        <v>-212</v>
      </c>
      <c r="F13" s="6">
        <f>F8</f>
        <v>-2385</v>
      </c>
      <c r="H13" s="7"/>
    </row>
    <row r="14" spans="2:13" ht="14.4" x14ac:dyDescent="0.3">
      <c r="B14" s="5" t="s">
        <v>13</v>
      </c>
      <c r="E14" s="6">
        <f>E11</f>
        <v>-63</v>
      </c>
      <c r="F14" s="6">
        <f>F11</f>
        <v>-36</v>
      </c>
      <c r="H14" s="7"/>
      <c r="M14" s="4"/>
    </row>
    <row r="15" spans="2:13" ht="14.4" x14ac:dyDescent="0.3">
      <c r="B15" s="5" t="s">
        <v>14</v>
      </c>
      <c r="E15" s="6">
        <f>E12-E13-E14</f>
        <v>6391</v>
      </c>
      <c r="F15" s="6">
        <f>F12-F13-F14</f>
        <v>5971</v>
      </c>
      <c r="H15" s="7"/>
    </row>
    <row r="16" spans="2:13" ht="14.4" x14ac:dyDescent="0.3">
      <c r="B16" s="2" t="s">
        <v>15</v>
      </c>
      <c r="E16" s="6">
        <f>+E6</f>
        <v>106</v>
      </c>
      <c r="F16" s="6">
        <f>F6</f>
        <v>0</v>
      </c>
      <c r="H16" s="7"/>
    </row>
    <row r="17" spans="1:17" ht="14.4" x14ac:dyDescent="0.3">
      <c r="B17" s="5" t="s">
        <v>16</v>
      </c>
      <c r="E17" s="6">
        <f>E15-E16</f>
        <v>6285</v>
      </c>
      <c r="F17" s="6">
        <f>F15-F16</f>
        <v>5971</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59</v>
      </c>
      <c r="C22" s="15"/>
      <c r="D22" s="15"/>
      <c r="E22" s="15"/>
      <c r="F22" s="15"/>
      <c r="G22" s="21"/>
      <c r="I22" s="4"/>
      <c r="J22" s="4"/>
      <c r="K22" s="4"/>
      <c r="L22" s="4"/>
    </row>
    <row r="23" spans="1:17" ht="14.4" x14ac:dyDescent="0.3">
      <c r="B23" s="17"/>
      <c r="F23" s="18">
        <v>2020</v>
      </c>
      <c r="G23" s="36"/>
      <c r="J23" s="4"/>
      <c r="K23" s="4"/>
      <c r="L23" s="4"/>
    </row>
    <row r="24" spans="1:17" ht="14.4" x14ac:dyDescent="0.3">
      <c r="B24" s="21" t="s">
        <v>62</v>
      </c>
      <c r="F24" s="22" t="s">
        <v>23</v>
      </c>
      <c r="G24" s="37" t="s">
        <v>21</v>
      </c>
      <c r="H24" s="23"/>
      <c r="I24" s="38"/>
      <c r="J24" s="4"/>
      <c r="K24" s="4"/>
      <c r="L24" s="4"/>
    </row>
    <row r="25" spans="1:17" ht="14.4" x14ac:dyDescent="0.3">
      <c r="B25" s="21" t="s">
        <v>69</v>
      </c>
      <c r="F25" s="5" t="s">
        <v>70</v>
      </c>
      <c r="G25" s="39" t="s">
        <v>21</v>
      </c>
      <c r="H25" s="23"/>
      <c r="I25" s="38"/>
      <c r="J25" s="4"/>
      <c r="K25" s="4"/>
      <c r="L25" s="4"/>
    </row>
    <row r="26" spans="1:17" ht="14.4" x14ac:dyDescent="0.3">
      <c r="B26" s="21" t="s">
        <v>24</v>
      </c>
      <c r="F26" s="5" t="s">
        <v>71</v>
      </c>
      <c r="G26" s="40" t="s">
        <v>21</v>
      </c>
      <c r="H26" s="23"/>
      <c r="I26" s="38"/>
      <c r="J26" s="4"/>
      <c r="K26" s="4"/>
      <c r="L26" s="4"/>
    </row>
    <row r="27" spans="1:17" ht="18.75" customHeight="1" x14ac:dyDescent="0.25">
      <c r="B27" s="25" t="s">
        <v>26</v>
      </c>
      <c r="G27" s="41"/>
      <c r="I27" s="42"/>
      <c r="J27" s="4"/>
      <c r="K27" s="4"/>
      <c r="L27" s="4"/>
    </row>
    <row r="28" spans="1:17" ht="13.8" thickBot="1" x14ac:dyDescent="0.3">
      <c r="B28" s="35" t="s">
        <v>21</v>
      </c>
      <c r="C28" s="29"/>
      <c r="D28" s="29"/>
      <c r="E28" s="29"/>
      <c r="F28" s="29"/>
      <c r="G28" s="43"/>
      <c r="H28" s="4"/>
      <c r="I28" s="4"/>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Q32"/>
  <sheetViews>
    <sheetView showGridLines="0" zoomScale="110" zoomScaleNormal="110" workbookViewId="0">
      <selection activeCell="J16" sqref="J16"/>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72</v>
      </c>
    </row>
    <row r="3" spans="2:13" x14ac:dyDescent="0.25">
      <c r="B3" s="2" t="s">
        <v>1</v>
      </c>
      <c r="E3" s="3" t="s">
        <v>39</v>
      </c>
      <c r="F3" s="3" t="s">
        <v>73</v>
      </c>
      <c r="H3" s="3"/>
    </row>
    <row r="4" spans="2:13" x14ac:dyDescent="0.25">
      <c r="M4" s="4"/>
    </row>
    <row r="5" spans="2:13" ht="14.4" x14ac:dyDescent="0.3">
      <c r="B5" s="5" t="s">
        <v>4</v>
      </c>
      <c r="E5" s="6">
        <f>E7-E6</f>
        <v>12069</v>
      </c>
      <c r="F5" s="6">
        <f>F7-F6</f>
        <v>11686</v>
      </c>
      <c r="H5" s="7"/>
      <c r="M5" s="4"/>
    </row>
    <row r="6" spans="2:13" ht="14.4" x14ac:dyDescent="0.3">
      <c r="B6" s="2" t="s">
        <v>5</v>
      </c>
      <c r="E6" s="6">
        <f>-(110-98-35)</f>
        <v>23</v>
      </c>
      <c r="F6" s="6">
        <v>724</v>
      </c>
      <c r="H6" s="7"/>
      <c r="M6" s="4"/>
    </row>
    <row r="7" spans="2:13" ht="14.4" x14ac:dyDescent="0.3">
      <c r="B7" s="5" t="s">
        <v>6</v>
      </c>
      <c r="E7" s="9">
        <v>12092</v>
      </c>
      <c r="F7" s="9">
        <v>12410</v>
      </c>
      <c r="H7" s="7"/>
    </row>
    <row r="8" spans="2:13" ht="14.4" x14ac:dyDescent="0.3">
      <c r="B8" s="2" t="s">
        <v>7</v>
      </c>
      <c r="E8" s="6">
        <v>-138</v>
      </c>
      <c r="F8" s="6">
        <v>-261</v>
      </c>
      <c r="H8" s="7"/>
    </row>
    <row r="9" spans="2:13" ht="14.4" x14ac:dyDescent="0.3">
      <c r="B9" s="5" t="s">
        <v>8</v>
      </c>
      <c r="E9" s="6">
        <f>E7+E8</f>
        <v>11954</v>
      </c>
      <c r="F9" s="6">
        <f>F7+F8</f>
        <v>12149</v>
      </c>
      <c r="H9" s="7"/>
    </row>
    <row r="10" spans="2:13" ht="14.4" x14ac:dyDescent="0.3">
      <c r="B10" s="2" t="s">
        <v>9</v>
      </c>
      <c r="E10" s="6">
        <v>-5068</v>
      </c>
      <c r="F10" s="6">
        <v>-5410</v>
      </c>
      <c r="H10" s="7"/>
      <c r="M10" s="4"/>
    </row>
    <row r="11" spans="2:13" ht="14.4" x14ac:dyDescent="0.3">
      <c r="B11" s="2" t="s">
        <v>10</v>
      </c>
      <c r="E11" s="8">
        <v>19</v>
      </c>
      <c r="F11" s="8">
        <v>-19</v>
      </c>
      <c r="H11" s="7"/>
      <c r="M11" s="4"/>
    </row>
    <row r="12" spans="2:13" ht="14.4" x14ac:dyDescent="0.3">
      <c r="B12" s="5" t="s">
        <v>11</v>
      </c>
      <c r="E12" s="6">
        <v>6858</v>
      </c>
      <c r="F12" s="6">
        <v>6720</v>
      </c>
      <c r="H12" s="7"/>
    </row>
    <row r="13" spans="2:13" ht="14.4" x14ac:dyDescent="0.3">
      <c r="B13" s="2" t="s">
        <v>12</v>
      </c>
      <c r="E13" s="6">
        <f>E8</f>
        <v>-138</v>
      </c>
      <c r="F13" s="6">
        <f>F8</f>
        <v>-261</v>
      </c>
      <c r="H13" s="7"/>
    </row>
    <row r="14" spans="2:13" ht="14.4" x14ac:dyDescent="0.3">
      <c r="B14" s="5" t="s">
        <v>13</v>
      </c>
      <c r="E14" s="6">
        <f>E11</f>
        <v>19</v>
      </c>
      <c r="F14" s="6">
        <f>F11</f>
        <v>-19</v>
      </c>
      <c r="H14" s="7"/>
      <c r="M14" s="4"/>
    </row>
    <row r="15" spans="2:13" ht="14.4" x14ac:dyDescent="0.3">
      <c r="B15" s="5" t="s">
        <v>14</v>
      </c>
      <c r="E15" s="6">
        <f>E12-E13-E14</f>
        <v>6977</v>
      </c>
      <c r="F15" s="6">
        <f>F12-F13-F14</f>
        <v>7000</v>
      </c>
      <c r="H15" s="7"/>
    </row>
    <row r="16" spans="2:13" ht="14.4" x14ac:dyDescent="0.3">
      <c r="B16" s="2" t="s">
        <v>15</v>
      </c>
      <c r="E16" s="6">
        <f>+E6</f>
        <v>23</v>
      </c>
      <c r="F16" s="6">
        <f>F6</f>
        <v>724</v>
      </c>
      <c r="H16" s="7"/>
    </row>
    <row r="17" spans="1:17" ht="14.4" x14ac:dyDescent="0.3">
      <c r="B17" s="5" t="s">
        <v>16</v>
      </c>
      <c r="E17" s="6">
        <f>E15-E16</f>
        <v>6954</v>
      </c>
      <c r="F17" s="6">
        <f>F15-F16</f>
        <v>6276</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74</v>
      </c>
      <c r="C22" s="15"/>
      <c r="D22" s="15"/>
      <c r="E22" s="15"/>
      <c r="F22" s="15"/>
      <c r="G22" s="15"/>
      <c r="H22" s="15"/>
      <c r="I22" s="16"/>
      <c r="J22" s="4"/>
      <c r="K22" s="4"/>
      <c r="L22" s="4"/>
    </row>
    <row r="23" spans="1:17" ht="14.4" x14ac:dyDescent="0.3">
      <c r="B23" s="17"/>
      <c r="F23" s="18" t="s">
        <v>75</v>
      </c>
      <c r="G23" s="19" t="s">
        <v>76</v>
      </c>
      <c r="I23" s="20"/>
      <c r="J23" s="4"/>
      <c r="K23" s="4"/>
      <c r="L23" s="4"/>
    </row>
    <row r="24" spans="1:17" ht="14.4" x14ac:dyDescent="0.3">
      <c r="B24" s="21" t="s">
        <v>62</v>
      </c>
      <c r="F24" s="22" t="s">
        <v>77</v>
      </c>
      <c r="G24" s="31">
        <v>-4.0000000000000001E-3</v>
      </c>
      <c r="H24" s="23"/>
      <c r="I24" s="24"/>
      <c r="J24" s="4"/>
      <c r="K24" s="4"/>
      <c r="L24" s="4"/>
    </row>
    <row r="25" spans="1:17" ht="14.4" x14ac:dyDescent="0.3">
      <c r="B25" s="21" t="s">
        <v>69</v>
      </c>
      <c r="F25" s="5" t="s">
        <v>43</v>
      </c>
      <c r="G25" s="34" t="s">
        <v>78</v>
      </c>
      <c r="H25" s="23"/>
      <c r="I25" s="24"/>
      <c r="J25" s="4"/>
      <c r="K25" s="4"/>
      <c r="L25" s="4"/>
    </row>
    <row r="26" spans="1:17" ht="14.4" x14ac:dyDescent="0.3">
      <c r="B26" s="21" t="s">
        <v>79</v>
      </c>
      <c r="F26" s="5" t="s">
        <v>80</v>
      </c>
      <c r="G26" s="32" t="s">
        <v>81</v>
      </c>
      <c r="H26" s="23"/>
      <c r="I26" s="24"/>
      <c r="J26" s="4"/>
      <c r="K26" s="4"/>
      <c r="L26" s="4"/>
    </row>
    <row r="27" spans="1:17" ht="18.75" customHeight="1" x14ac:dyDescent="0.25">
      <c r="B27" s="25" t="s">
        <v>26</v>
      </c>
      <c r="G27" s="26"/>
      <c r="I27" s="27"/>
      <c r="J27" s="4"/>
      <c r="K27" s="4"/>
      <c r="L27" s="4"/>
    </row>
    <row r="28" spans="1:17" ht="13.8" thickBot="1" x14ac:dyDescent="0.3">
      <c r="B28" s="35" t="s">
        <v>82</v>
      </c>
      <c r="C28" s="29"/>
      <c r="D28" s="29"/>
      <c r="E28" s="29"/>
      <c r="F28" s="29"/>
      <c r="G28" s="29"/>
      <c r="H28" s="29"/>
      <c r="I28" s="30"/>
      <c r="J28" s="4"/>
      <c r="K28" s="4"/>
      <c r="L28" s="4"/>
    </row>
    <row r="29" spans="1:17" x14ac:dyDescent="0.25">
      <c r="B29" s="4"/>
    </row>
    <row r="30" spans="1:17" x14ac:dyDescent="0.25">
      <c r="B30" s="5" t="s">
        <v>83</v>
      </c>
    </row>
    <row r="31" spans="1:17" x14ac:dyDescent="0.25">
      <c r="B31" s="33" t="s">
        <v>84</v>
      </c>
    </row>
    <row r="32" spans="1:17" x14ac:dyDescent="0.25">
      <c r="B32" s="33" t="s">
        <v>85</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2:Q32"/>
  <sheetViews>
    <sheetView showGridLines="0" zoomScale="110" zoomScaleNormal="110" workbookViewId="0">
      <selection activeCell="H20" sqref="H20"/>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86</v>
      </c>
    </row>
    <row r="3" spans="2:13" x14ac:dyDescent="0.25">
      <c r="B3" s="2" t="s">
        <v>1</v>
      </c>
      <c r="E3" s="3" t="s">
        <v>52</v>
      </c>
      <c r="F3" s="3" t="s">
        <v>87</v>
      </c>
      <c r="H3" s="3"/>
    </row>
    <row r="4" spans="2:13" x14ac:dyDescent="0.25">
      <c r="M4" s="4"/>
    </row>
    <row r="5" spans="2:13" ht="14.4" x14ac:dyDescent="0.3">
      <c r="B5" s="5" t="s">
        <v>4</v>
      </c>
      <c r="E5" s="6">
        <f>E7-E6</f>
        <v>11185</v>
      </c>
      <c r="F5" s="6">
        <f>F7-F6</f>
        <v>11337</v>
      </c>
      <c r="H5" s="7"/>
      <c r="M5" s="4"/>
    </row>
    <row r="6" spans="2:13" ht="14.4" x14ac:dyDescent="0.3">
      <c r="B6" s="2" t="s">
        <v>5</v>
      </c>
      <c r="E6" s="6">
        <f>-(299-130-71)</f>
        <v>-98</v>
      </c>
      <c r="F6" s="6">
        <v>0</v>
      </c>
      <c r="H6" s="7"/>
      <c r="M6" s="4"/>
    </row>
    <row r="7" spans="2:13" ht="14.4" x14ac:dyDescent="0.3">
      <c r="B7" s="5" t="s">
        <v>6</v>
      </c>
      <c r="E7" s="9">
        <v>11087</v>
      </c>
      <c r="F7" s="9">
        <v>11337</v>
      </c>
      <c r="H7" s="7"/>
    </row>
    <row r="8" spans="2:13" ht="14.4" x14ac:dyDescent="0.3">
      <c r="B8" s="2" t="s">
        <v>7</v>
      </c>
      <c r="E8" s="6">
        <v>23</v>
      </c>
      <c r="F8" s="6">
        <v>-375</v>
      </c>
      <c r="H8" s="7"/>
    </row>
    <row r="9" spans="2:13" ht="14.4" x14ac:dyDescent="0.3">
      <c r="B9" s="5" t="s">
        <v>8</v>
      </c>
      <c r="E9" s="6">
        <f>E7+E8</f>
        <v>11110</v>
      </c>
      <c r="F9" s="6">
        <f>F7+F8</f>
        <v>10962</v>
      </c>
      <c r="H9" s="7"/>
    </row>
    <row r="10" spans="2:13" ht="14.4" x14ac:dyDescent="0.3">
      <c r="B10" s="2" t="s">
        <v>9</v>
      </c>
      <c r="E10" s="6">
        <v>-4628</v>
      </c>
      <c r="F10" s="6">
        <v>-5173</v>
      </c>
      <c r="H10" s="7"/>
      <c r="M10" s="4"/>
    </row>
    <row r="11" spans="2:13" ht="14.4" x14ac:dyDescent="0.3">
      <c r="B11" s="2" t="s">
        <v>10</v>
      </c>
      <c r="E11" s="8">
        <v>17</v>
      </c>
      <c r="F11" s="8">
        <v>0</v>
      </c>
      <c r="H11" s="7"/>
      <c r="M11" s="4"/>
    </row>
    <row r="12" spans="2:13" ht="14.4" x14ac:dyDescent="0.3">
      <c r="B12" s="5" t="s">
        <v>11</v>
      </c>
      <c r="E12" s="6">
        <v>6499</v>
      </c>
      <c r="F12" s="6">
        <v>5790</v>
      </c>
      <c r="H12" s="7"/>
    </row>
    <row r="13" spans="2:13" ht="14.4" x14ac:dyDescent="0.3">
      <c r="B13" s="2" t="s">
        <v>12</v>
      </c>
      <c r="E13" s="6">
        <f>E8</f>
        <v>23</v>
      </c>
      <c r="F13" s="6">
        <f>F8</f>
        <v>-375</v>
      </c>
      <c r="H13" s="7"/>
    </row>
    <row r="14" spans="2:13" ht="14.4" x14ac:dyDescent="0.3">
      <c r="B14" s="5" t="s">
        <v>13</v>
      </c>
      <c r="E14" s="6">
        <f>E11</f>
        <v>17</v>
      </c>
      <c r="F14" s="6">
        <f>F11</f>
        <v>0</v>
      </c>
      <c r="H14" s="7"/>
      <c r="M14" s="4"/>
    </row>
    <row r="15" spans="2:13" ht="14.4" x14ac:dyDescent="0.3">
      <c r="B15" s="5" t="s">
        <v>14</v>
      </c>
      <c r="E15" s="6">
        <f>E12-E13-E14</f>
        <v>6459</v>
      </c>
      <c r="F15" s="6">
        <f>F12-F13-F14</f>
        <v>6165</v>
      </c>
      <c r="H15" s="7"/>
    </row>
    <row r="16" spans="2:13" ht="14.4" x14ac:dyDescent="0.3">
      <c r="B16" s="2" t="s">
        <v>15</v>
      </c>
      <c r="E16" s="6">
        <f>+E6</f>
        <v>-98</v>
      </c>
      <c r="F16" s="6">
        <f>F6</f>
        <v>0</v>
      </c>
      <c r="H16" s="7"/>
    </row>
    <row r="17" spans="1:17" ht="14.4" x14ac:dyDescent="0.3">
      <c r="B17" s="5" t="s">
        <v>16</v>
      </c>
      <c r="E17" s="6">
        <f>E15-E16</f>
        <v>6557</v>
      </c>
      <c r="F17" s="6">
        <f>F15-F16</f>
        <v>6165</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74</v>
      </c>
      <c r="C22" s="15"/>
      <c r="D22" s="15"/>
      <c r="E22" s="15"/>
      <c r="F22" s="15"/>
      <c r="G22" s="15"/>
      <c r="H22" s="15"/>
      <c r="I22" s="16"/>
      <c r="J22" s="4"/>
      <c r="K22" s="4"/>
      <c r="L22" s="4"/>
    </row>
    <row r="23" spans="1:17" ht="14.4" x14ac:dyDescent="0.3">
      <c r="B23" s="17"/>
      <c r="F23" s="18">
        <v>2019</v>
      </c>
      <c r="G23" s="19" t="s">
        <v>88</v>
      </c>
      <c r="I23" s="20"/>
      <c r="J23" s="4"/>
      <c r="K23" s="4"/>
      <c r="L23" s="4"/>
    </row>
    <row r="24" spans="1:17" ht="14.4" x14ac:dyDescent="0.3">
      <c r="B24" s="21" t="s">
        <v>62</v>
      </c>
      <c r="F24" s="22" t="s">
        <v>77</v>
      </c>
      <c r="G24" s="31">
        <v>-4.0000000000000001E-3</v>
      </c>
      <c r="H24" s="23"/>
      <c r="I24" s="24"/>
      <c r="J24" s="4"/>
      <c r="K24" s="4"/>
      <c r="L24" s="4"/>
    </row>
    <row r="25" spans="1:17" ht="14.4" x14ac:dyDescent="0.3">
      <c r="B25" s="21" t="s">
        <v>64</v>
      </c>
      <c r="F25" s="5" t="s">
        <v>43</v>
      </c>
      <c r="G25" s="31">
        <v>-3.6999999999999998E-2</v>
      </c>
      <c r="H25" s="23"/>
      <c r="I25" s="24"/>
      <c r="J25" s="4"/>
      <c r="K25" s="4"/>
      <c r="L25" s="4"/>
    </row>
    <row r="26" spans="1:17" ht="14.4" x14ac:dyDescent="0.3">
      <c r="B26" s="21" t="s">
        <v>79</v>
      </c>
      <c r="F26" s="5" t="s">
        <v>80</v>
      </c>
      <c r="G26" s="32" t="s">
        <v>89</v>
      </c>
      <c r="H26" s="23"/>
      <c r="I26" s="24"/>
      <c r="J26" s="4"/>
      <c r="K26" s="4"/>
      <c r="L26" s="4"/>
    </row>
    <row r="27" spans="1:17" ht="18.75" customHeight="1" x14ac:dyDescent="0.25">
      <c r="B27" s="25" t="s">
        <v>26</v>
      </c>
      <c r="G27" s="26"/>
      <c r="I27" s="27"/>
      <c r="J27" s="4"/>
      <c r="K27" s="4"/>
      <c r="L27" s="4"/>
    </row>
    <row r="28" spans="1:17" ht="13.8" thickBot="1" x14ac:dyDescent="0.3">
      <c r="B28" s="28"/>
      <c r="C28" s="29"/>
      <c r="D28" s="29"/>
      <c r="E28" s="29"/>
      <c r="F28" s="29"/>
      <c r="G28" s="29"/>
      <c r="H28" s="29"/>
      <c r="I28" s="30"/>
      <c r="J28" s="4"/>
      <c r="K28" s="4"/>
      <c r="L28" s="4"/>
    </row>
    <row r="29" spans="1:17" x14ac:dyDescent="0.25">
      <c r="B29" s="4"/>
    </row>
    <row r="30" spans="1:17" x14ac:dyDescent="0.25">
      <c r="B30" s="5" t="s">
        <v>83</v>
      </c>
    </row>
    <row r="31" spans="1:17" x14ac:dyDescent="0.25">
      <c r="B31" s="33" t="s">
        <v>90</v>
      </c>
    </row>
    <row r="32" spans="1:17" x14ac:dyDescent="0.25">
      <c r="B32" s="33" t="s">
        <v>91</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Q29"/>
  <sheetViews>
    <sheetView showGridLines="0" zoomScale="110" zoomScaleNormal="110" workbookViewId="0">
      <selection activeCell="P28" sqref="P28"/>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4.6640625" style="2" customWidth="1"/>
    <col min="6" max="6" width="19.109375"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92</v>
      </c>
    </row>
    <row r="3" spans="2:13" x14ac:dyDescent="0.25">
      <c r="B3" s="2" t="s">
        <v>1</v>
      </c>
      <c r="E3" s="3" t="s">
        <v>58</v>
      </c>
      <c r="F3" s="3" t="s">
        <v>93</v>
      </c>
      <c r="H3" s="3"/>
    </row>
    <row r="4" spans="2:13" x14ac:dyDescent="0.25">
      <c r="M4" s="4"/>
    </row>
    <row r="5" spans="2:13" ht="14.4" x14ac:dyDescent="0.3">
      <c r="B5" s="5" t="s">
        <v>4</v>
      </c>
      <c r="E5" s="6">
        <f>E7-E6</f>
        <v>11129</v>
      </c>
      <c r="F5" s="6">
        <f>F7-F6</f>
        <v>11407</v>
      </c>
      <c r="H5" s="7"/>
      <c r="M5" s="4"/>
    </row>
    <row r="6" spans="2:13" ht="14.4" x14ac:dyDescent="0.3">
      <c r="B6" s="2" t="s">
        <v>5</v>
      </c>
      <c r="E6" s="6">
        <f>46</f>
        <v>46</v>
      </c>
      <c r="F6" s="6">
        <v>-67</v>
      </c>
      <c r="H6" s="7"/>
      <c r="M6" s="4"/>
    </row>
    <row r="7" spans="2:13" ht="14.4" x14ac:dyDescent="0.3">
      <c r="B7" s="5" t="s">
        <v>6</v>
      </c>
      <c r="E7" s="9">
        <v>11175</v>
      </c>
      <c r="F7" s="9">
        <v>11340</v>
      </c>
      <c r="H7" s="7"/>
    </row>
    <row r="8" spans="2:13" ht="14.4" x14ac:dyDescent="0.3">
      <c r="B8" s="2" t="s">
        <v>7</v>
      </c>
      <c r="E8" s="6">
        <v>8</v>
      </c>
      <c r="F8" s="6">
        <v>-176</v>
      </c>
      <c r="H8" s="7"/>
    </row>
    <row r="9" spans="2:13" ht="14.4" x14ac:dyDescent="0.3">
      <c r="B9" s="5" t="s">
        <v>8</v>
      </c>
      <c r="E9" s="6">
        <f>E7+E8</f>
        <v>11183</v>
      </c>
      <c r="F9" s="6">
        <f>F7+F8</f>
        <v>11164</v>
      </c>
      <c r="H9" s="7"/>
    </row>
    <row r="10" spans="2:13" ht="14.4" x14ac:dyDescent="0.3">
      <c r="B10" s="2" t="s">
        <v>9</v>
      </c>
      <c r="E10" s="6">
        <v>-4507</v>
      </c>
      <c r="F10" s="6">
        <v>-5355</v>
      </c>
      <c r="H10" s="7"/>
      <c r="M10" s="4"/>
    </row>
    <row r="11" spans="2:13" ht="14.4" x14ac:dyDescent="0.3">
      <c r="B11" s="2" t="s">
        <v>10</v>
      </c>
      <c r="E11" s="8">
        <v>-19</v>
      </c>
      <c r="F11" s="8">
        <v>-1</v>
      </c>
      <c r="H11" s="7"/>
      <c r="M11" s="4"/>
    </row>
    <row r="12" spans="2:13" ht="14.4" x14ac:dyDescent="0.3">
      <c r="B12" s="5" t="s">
        <v>11</v>
      </c>
      <c r="E12" s="6">
        <v>6657</v>
      </c>
      <c r="F12" s="6">
        <v>5809</v>
      </c>
      <c r="H12" s="7"/>
    </row>
    <row r="13" spans="2:13" ht="14.4" x14ac:dyDescent="0.3">
      <c r="B13" s="2" t="s">
        <v>12</v>
      </c>
      <c r="E13" s="6">
        <f>E8</f>
        <v>8</v>
      </c>
      <c r="F13" s="6">
        <f>F8</f>
        <v>-176</v>
      </c>
      <c r="H13" s="7"/>
    </row>
    <row r="14" spans="2:13" ht="14.4" x14ac:dyDescent="0.3">
      <c r="B14" s="5" t="s">
        <v>13</v>
      </c>
      <c r="E14" s="6">
        <f>E11</f>
        <v>-19</v>
      </c>
      <c r="F14" s="6">
        <f>F11</f>
        <v>-1</v>
      </c>
      <c r="H14" s="7"/>
      <c r="M14" s="4"/>
    </row>
    <row r="15" spans="2:13" ht="14.4" x14ac:dyDescent="0.3">
      <c r="B15" s="5" t="s">
        <v>14</v>
      </c>
      <c r="E15" s="6">
        <f>E12-E13-E14</f>
        <v>6668</v>
      </c>
      <c r="F15" s="6">
        <f>F12-F13-F14</f>
        <v>5986</v>
      </c>
      <c r="H15" s="7"/>
    </row>
    <row r="16" spans="2:13" ht="14.4" x14ac:dyDescent="0.3">
      <c r="B16" s="2" t="s">
        <v>15</v>
      </c>
      <c r="E16" s="6">
        <f>46</f>
        <v>46</v>
      </c>
      <c r="F16" s="6">
        <f>F6</f>
        <v>-67</v>
      </c>
      <c r="H16" s="7"/>
    </row>
    <row r="17" spans="1:17" ht="14.4" x14ac:dyDescent="0.3">
      <c r="B17" s="5" t="s">
        <v>16</v>
      </c>
      <c r="E17" s="6">
        <f>E15-E16</f>
        <v>6622</v>
      </c>
      <c r="F17" s="6">
        <f>F15-F16</f>
        <v>6053</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94</v>
      </c>
      <c r="C22" s="15"/>
      <c r="D22" s="15"/>
      <c r="E22" s="15"/>
      <c r="F22" s="15"/>
      <c r="G22" s="15"/>
      <c r="H22" s="15"/>
      <c r="I22" s="16"/>
      <c r="J22" s="4"/>
      <c r="K22" s="4"/>
      <c r="L22" s="4"/>
    </row>
    <row r="23" spans="1:17" ht="14.4" x14ac:dyDescent="0.3">
      <c r="B23" s="17"/>
      <c r="F23" s="18">
        <v>2019</v>
      </c>
      <c r="G23" s="19" t="s">
        <v>95</v>
      </c>
      <c r="I23" s="20"/>
      <c r="J23" s="4"/>
      <c r="K23" s="4"/>
      <c r="L23" s="4"/>
    </row>
    <row r="24" spans="1:17" ht="14.4" x14ac:dyDescent="0.3">
      <c r="B24" s="21" t="s">
        <v>62</v>
      </c>
      <c r="F24" s="22" t="s">
        <v>23</v>
      </c>
      <c r="G24" s="31">
        <v>1.4E-2</v>
      </c>
      <c r="H24" s="23" t="s">
        <v>96</v>
      </c>
      <c r="I24" s="24"/>
      <c r="J24" s="4"/>
      <c r="K24" s="4"/>
      <c r="L24" s="4"/>
    </row>
    <row r="25" spans="1:17" ht="14.4" x14ac:dyDescent="0.3">
      <c r="B25" s="21" t="s">
        <v>64</v>
      </c>
      <c r="F25" s="5" t="s">
        <v>97</v>
      </c>
      <c r="G25" s="31">
        <v>1.9E-2</v>
      </c>
      <c r="H25" s="23" t="s">
        <v>96</v>
      </c>
      <c r="I25" s="24"/>
      <c r="J25" s="4"/>
      <c r="K25" s="4"/>
      <c r="L25" s="4"/>
    </row>
    <row r="26" spans="1:17" ht="14.4" x14ac:dyDescent="0.3">
      <c r="B26" s="21" t="s">
        <v>79</v>
      </c>
      <c r="F26" s="5" t="s">
        <v>80</v>
      </c>
      <c r="G26" s="32" t="s">
        <v>98</v>
      </c>
      <c r="H26" s="23" t="s">
        <v>99</v>
      </c>
      <c r="I26" s="24"/>
      <c r="J26" s="4"/>
      <c r="K26" s="4"/>
      <c r="L26" s="4"/>
    </row>
    <row r="27" spans="1:17" ht="18.75" customHeight="1" x14ac:dyDescent="0.25">
      <c r="B27" s="25" t="s">
        <v>26</v>
      </c>
      <c r="G27" s="26"/>
      <c r="I27" s="27"/>
      <c r="J27" s="4"/>
      <c r="K27" s="4"/>
      <c r="L27" s="4"/>
    </row>
    <row r="28" spans="1:17" ht="13.8" thickBot="1" x14ac:dyDescent="0.3">
      <c r="B28" s="28"/>
      <c r="C28" s="29"/>
      <c r="D28" s="29"/>
      <c r="E28" s="29"/>
      <c r="F28" s="29"/>
      <c r="G28" s="29"/>
      <c r="H28" s="29"/>
      <c r="I28" s="30"/>
      <c r="J28" s="4"/>
      <c r="K28" s="4"/>
      <c r="L28" s="4"/>
    </row>
    <row r="29" spans="1:17" x14ac:dyDescent="0.25">
      <c r="B29" s="4"/>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1417-9DE2-4F2E-A700-7874D4C3980A}">
  <sheetPr>
    <tabColor theme="0" tint="-0.14999847407452621"/>
  </sheetPr>
  <dimension ref="A2:Q31"/>
  <sheetViews>
    <sheetView showGridLines="0" zoomScale="130" zoomScaleNormal="130" workbookViewId="0">
      <selection activeCell="B22" sqref="B22:F27"/>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31.44140625"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125</v>
      </c>
    </row>
    <row r="3" spans="2:13" x14ac:dyDescent="0.25">
      <c r="B3" s="2" t="s">
        <v>1</v>
      </c>
      <c r="E3" s="3" t="s">
        <v>126</v>
      </c>
      <c r="F3" s="3" t="s">
        <v>109</v>
      </c>
      <c r="H3" s="3"/>
    </row>
    <row r="4" spans="2:13" x14ac:dyDescent="0.25">
      <c r="M4" s="4"/>
    </row>
    <row r="5" spans="2:13" ht="14.4" x14ac:dyDescent="0.3">
      <c r="B5" s="5" t="s">
        <v>4</v>
      </c>
      <c r="E5" s="6">
        <f>E7-E6</f>
        <v>10283</v>
      </c>
      <c r="F5" s="6">
        <f>F7-F6</f>
        <v>10103</v>
      </c>
      <c r="H5" s="7"/>
      <c r="M5" s="4"/>
    </row>
    <row r="6" spans="2:13" ht="14.4" x14ac:dyDescent="0.3">
      <c r="B6" s="2" t="s">
        <v>5</v>
      </c>
      <c r="E6" s="6">
        <f>-57-80</f>
        <v>-137</v>
      </c>
      <c r="F6" s="6">
        <v>45</v>
      </c>
      <c r="H6" s="7"/>
      <c r="M6" s="4"/>
    </row>
    <row r="7" spans="2:13" ht="14.4" x14ac:dyDescent="0.3">
      <c r="B7" s="5" t="s">
        <v>6</v>
      </c>
      <c r="E7" s="9">
        <v>10146</v>
      </c>
      <c r="F7" s="9">
        <v>10148</v>
      </c>
      <c r="H7" s="7"/>
    </row>
    <row r="8" spans="2:13" ht="14.4" x14ac:dyDescent="0.3">
      <c r="B8" s="2" t="s">
        <v>7</v>
      </c>
      <c r="E8" s="6">
        <v>-338</v>
      </c>
      <c r="F8" s="6">
        <v>-1205</v>
      </c>
      <c r="H8" s="7"/>
    </row>
    <row r="9" spans="2:13" ht="14.4" x14ac:dyDescent="0.3">
      <c r="B9" s="5" t="s">
        <v>8</v>
      </c>
      <c r="E9" s="6">
        <f>+E7+E8+1</f>
        <v>9809</v>
      </c>
      <c r="F9" s="6">
        <f>+F7+F8</f>
        <v>8943</v>
      </c>
      <c r="H9" s="7"/>
    </row>
    <row r="10" spans="2:13" ht="14.4" x14ac:dyDescent="0.3">
      <c r="B10" s="2" t="s">
        <v>9</v>
      </c>
      <c r="E10" s="6">
        <v>-5874</v>
      </c>
      <c r="F10" s="6">
        <v>-5806</v>
      </c>
      <c r="H10" s="7"/>
      <c r="M10" s="4"/>
    </row>
    <row r="11" spans="2:13" ht="14.4" x14ac:dyDescent="0.3">
      <c r="B11" s="2" t="s">
        <v>10</v>
      </c>
      <c r="E11" s="8">
        <v>-22</v>
      </c>
      <c r="F11" s="8">
        <v>1</v>
      </c>
      <c r="H11" s="7"/>
      <c r="M11" s="4"/>
    </row>
    <row r="12" spans="2:13" ht="14.4" x14ac:dyDescent="0.3">
      <c r="B12" s="5" t="s">
        <v>11</v>
      </c>
      <c r="E12" s="6">
        <v>3913</v>
      </c>
      <c r="F12" s="6">
        <v>3137</v>
      </c>
      <c r="H12" s="7"/>
    </row>
    <row r="13" spans="2:13" ht="14.4" x14ac:dyDescent="0.3">
      <c r="B13" s="2" t="s">
        <v>12</v>
      </c>
      <c r="E13" s="6">
        <f>E8</f>
        <v>-338</v>
      </c>
      <c r="F13" s="6">
        <f>F8</f>
        <v>-1205</v>
      </c>
      <c r="H13" s="7"/>
    </row>
    <row r="14" spans="2:13" ht="14.4" x14ac:dyDescent="0.3">
      <c r="B14" s="5" t="s">
        <v>13</v>
      </c>
      <c r="E14" s="6">
        <f>E11</f>
        <v>-22</v>
      </c>
      <c r="F14" s="6">
        <f>F11</f>
        <v>1</v>
      </c>
      <c r="H14" s="7"/>
      <c r="M14" s="4"/>
    </row>
    <row r="15" spans="2:13" ht="14.4" x14ac:dyDescent="0.3">
      <c r="B15" s="5" t="s">
        <v>14</v>
      </c>
      <c r="E15" s="6">
        <f>E12-E13-E14</f>
        <v>4273</v>
      </c>
      <c r="F15" s="6">
        <f>F12-F13-F14</f>
        <v>4341</v>
      </c>
      <c r="H15" s="7"/>
    </row>
    <row r="16" spans="2:13" ht="14.4" x14ac:dyDescent="0.3">
      <c r="B16" s="2" t="s">
        <v>15</v>
      </c>
      <c r="E16" s="6">
        <f>+E6</f>
        <v>-137</v>
      </c>
      <c r="F16" s="6">
        <f>F6</f>
        <v>45</v>
      </c>
      <c r="H16" s="7"/>
    </row>
    <row r="17" spans="1:17" ht="14.4" x14ac:dyDescent="0.3">
      <c r="B17" s="5" t="s">
        <v>16</v>
      </c>
      <c r="E17" s="6">
        <f>E15-E16</f>
        <v>4410</v>
      </c>
      <c r="F17" s="6">
        <f>F15-F16</f>
        <v>4296</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119</v>
      </c>
      <c r="C22" s="15"/>
      <c r="D22" s="15"/>
      <c r="E22" s="15"/>
      <c r="F22" s="61"/>
      <c r="G22" s="21"/>
      <c r="I22" s="4"/>
      <c r="J22" s="4"/>
      <c r="K22" s="4"/>
      <c r="L22" s="4"/>
    </row>
    <row r="23" spans="1:17" ht="14.4" x14ac:dyDescent="0.3">
      <c r="B23" s="17"/>
      <c r="F23" s="62">
        <v>2023</v>
      </c>
      <c r="G23" s="36"/>
      <c r="J23" s="4"/>
      <c r="K23" s="4"/>
      <c r="L23" s="4"/>
    </row>
    <row r="24" spans="1:17" ht="14.4" x14ac:dyDescent="0.3">
      <c r="B24" s="44" t="s">
        <v>123</v>
      </c>
      <c r="F24" s="63" t="s">
        <v>120</v>
      </c>
      <c r="G24" s="37" t="s">
        <v>21</v>
      </c>
      <c r="H24" s="23"/>
      <c r="I24" s="38"/>
      <c r="J24" s="4"/>
      <c r="K24" s="4"/>
      <c r="L24" s="4"/>
    </row>
    <row r="25" spans="1:17" ht="14.4" x14ac:dyDescent="0.3">
      <c r="B25" s="44" t="s">
        <v>121</v>
      </c>
      <c r="F25" s="63" t="s">
        <v>120</v>
      </c>
      <c r="G25" s="39" t="s">
        <v>21</v>
      </c>
      <c r="H25" s="23"/>
      <c r="I25" s="38"/>
      <c r="J25" s="4"/>
      <c r="K25" s="4"/>
      <c r="L25" s="4"/>
    </row>
    <row r="26" spans="1:17" ht="15" thickBot="1" x14ac:dyDescent="0.35">
      <c r="B26" s="64" t="s">
        <v>122</v>
      </c>
      <c r="C26" s="65"/>
      <c r="D26" s="65"/>
      <c r="E26" s="65"/>
      <c r="F26" s="66" t="s">
        <v>124</v>
      </c>
      <c r="G26" s="40" t="s">
        <v>21</v>
      </c>
      <c r="H26" s="23"/>
      <c r="I26" s="38"/>
      <c r="J26" s="4"/>
      <c r="K26" s="4"/>
      <c r="L26" s="4"/>
    </row>
    <row r="27" spans="1:17" ht="13.8" thickBot="1" x14ac:dyDescent="0.3">
      <c r="B27" s="67" t="s">
        <v>26</v>
      </c>
      <c r="C27" s="68"/>
      <c r="D27" s="68"/>
      <c r="E27" s="68"/>
      <c r="F27" s="69"/>
      <c r="G27" s="43"/>
      <c r="H27" s="4"/>
      <c r="I27" s="4"/>
      <c r="J27" s="4"/>
      <c r="K27" s="4"/>
      <c r="L27" s="4"/>
    </row>
    <row r="28" spans="1:17" x14ac:dyDescent="0.25">
      <c r="B28" s="4"/>
    </row>
    <row r="29" spans="1:17" x14ac:dyDescent="0.25">
      <c r="B29" s="5"/>
    </row>
    <row r="30" spans="1:17" x14ac:dyDescent="0.25">
      <c r="B30" s="33"/>
    </row>
    <row r="31" spans="1:17" x14ac:dyDescent="0.25">
      <c r="B31"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42DE-0610-4818-B7A6-C8691A7CD828}">
  <sheetPr>
    <tabColor theme="0" tint="-0.14999847407452621"/>
  </sheetPr>
  <dimension ref="A2:Q32"/>
  <sheetViews>
    <sheetView showGridLines="0" zoomScale="130" zoomScaleNormal="130" workbookViewId="0">
      <selection activeCell="I25" sqref="I25"/>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116</v>
      </c>
    </row>
    <row r="3" spans="2:13" x14ac:dyDescent="0.25">
      <c r="B3" s="2" t="s">
        <v>1</v>
      </c>
      <c r="E3" s="3" t="s">
        <v>117</v>
      </c>
      <c r="F3" s="3" t="s">
        <v>2</v>
      </c>
      <c r="H3" s="3"/>
    </row>
    <row r="4" spans="2:13" x14ac:dyDescent="0.25">
      <c r="M4" s="4"/>
    </row>
    <row r="5" spans="2:13" ht="14.4" x14ac:dyDescent="0.3">
      <c r="B5" s="5" t="s">
        <v>4</v>
      </c>
      <c r="E5" s="6">
        <f>E7-E6</f>
        <v>12448</v>
      </c>
      <c r="F5" s="6">
        <f>F7-F6</f>
        <v>12841</v>
      </c>
      <c r="H5" s="7"/>
      <c r="M5" s="4"/>
    </row>
    <row r="6" spans="2:13" x14ac:dyDescent="0.25">
      <c r="B6" s="2" t="s">
        <v>5</v>
      </c>
      <c r="E6" s="58">
        <v>611</v>
      </c>
      <c r="F6" s="58">
        <f>-84+54+45</f>
        <v>15</v>
      </c>
      <c r="H6" s="7"/>
      <c r="M6" s="4"/>
    </row>
    <row r="7" spans="2:13" ht="14.4" x14ac:dyDescent="0.3">
      <c r="B7" s="5" t="s">
        <v>6</v>
      </c>
      <c r="E7" s="9">
        <v>13059</v>
      </c>
      <c r="F7" s="9">
        <v>12856</v>
      </c>
      <c r="H7" s="7"/>
    </row>
    <row r="8" spans="2:13" ht="14.4" x14ac:dyDescent="0.3">
      <c r="B8" s="2" t="s">
        <v>7</v>
      </c>
      <c r="E8" s="6">
        <f>-223+55</f>
        <v>-168</v>
      </c>
      <c r="F8" s="6">
        <f>-174+21</f>
        <v>-153</v>
      </c>
      <c r="H8" s="7"/>
    </row>
    <row r="9" spans="2:13" ht="14.4" x14ac:dyDescent="0.3">
      <c r="B9" s="5" t="s">
        <v>8</v>
      </c>
      <c r="E9" s="6">
        <f>+E7+E8</f>
        <v>12891</v>
      </c>
      <c r="F9" s="6">
        <f>+F7+F8</f>
        <v>12703</v>
      </c>
      <c r="H9" s="7"/>
    </row>
    <row r="10" spans="2:13" ht="14.4" x14ac:dyDescent="0.3">
      <c r="B10" s="2" t="s">
        <v>9</v>
      </c>
      <c r="E10" s="6">
        <v>-6459</v>
      </c>
      <c r="F10" s="6">
        <v>-6616.7</v>
      </c>
      <c r="H10" s="7"/>
      <c r="M10" s="4"/>
    </row>
    <row r="11" spans="2:13" ht="14.4" x14ac:dyDescent="0.3">
      <c r="B11" s="2" t="s">
        <v>10</v>
      </c>
      <c r="E11" s="8">
        <v>20</v>
      </c>
      <c r="F11" s="8">
        <v>4.3</v>
      </c>
      <c r="H11" s="7"/>
      <c r="M11" s="4"/>
    </row>
    <row r="12" spans="2:13" ht="14.4" x14ac:dyDescent="0.3">
      <c r="B12" s="5" t="s">
        <v>11</v>
      </c>
      <c r="E12" s="6">
        <f>6453</f>
        <v>6453</v>
      </c>
      <c r="F12" s="6">
        <f>+F11+F10+F9</f>
        <v>6090.6</v>
      </c>
      <c r="H12" s="7"/>
    </row>
    <row r="13" spans="2:13" ht="14.4" x14ac:dyDescent="0.3">
      <c r="B13" s="2" t="s">
        <v>12</v>
      </c>
      <c r="E13" s="6">
        <f>E8</f>
        <v>-168</v>
      </c>
      <c r="F13" s="6">
        <f>F8</f>
        <v>-153</v>
      </c>
      <c r="H13" s="7"/>
    </row>
    <row r="14" spans="2:13" ht="14.4" x14ac:dyDescent="0.3">
      <c r="B14" s="5" t="s">
        <v>13</v>
      </c>
      <c r="E14" s="6">
        <f>E11</f>
        <v>20</v>
      </c>
      <c r="F14" s="6">
        <f>F11</f>
        <v>4.3</v>
      </c>
      <c r="H14" s="7"/>
      <c r="M14" s="4"/>
    </row>
    <row r="15" spans="2:13" ht="14.4" x14ac:dyDescent="0.3">
      <c r="B15" s="5" t="s">
        <v>14</v>
      </c>
      <c r="E15" s="6">
        <f>E12-E13-E14</f>
        <v>6601</v>
      </c>
      <c r="F15" s="6">
        <f>F12-F13-F14</f>
        <v>6239.3</v>
      </c>
      <c r="H15" s="7"/>
    </row>
    <row r="16" spans="2:13" ht="14.4" x14ac:dyDescent="0.3">
      <c r="B16" s="2" t="s">
        <v>15</v>
      </c>
      <c r="E16" s="6">
        <f>+E6</f>
        <v>611</v>
      </c>
      <c r="F16" s="6">
        <f>+F6</f>
        <v>15</v>
      </c>
      <c r="H16" s="7"/>
    </row>
    <row r="17" spans="1:17" ht="14.4" x14ac:dyDescent="0.3">
      <c r="B17" s="5" t="s">
        <v>16</v>
      </c>
      <c r="E17" s="6">
        <f>E15-E16</f>
        <v>5990</v>
      </c>
      <c r="F17" s="6">
        <f>F15-F16</f>
        <v>6224.3</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100</v>
      </c>
      <c r="C22" s="15"/>
      <c r="D22" s="15"/>
      <c r="E22" s="15"/>
      <c r="F22" s="61"/>
      <c r="G22" s="21"/>
      <c r="I22" s="4"/>
      <c r="J22" s="4"/>
      <c r="K22" s="4"/>
      <c r="L22" s="4"/>
    </row>
    <row r="23" spans="1:17" ht="14.4" x14ac:dyDescent="0.3">
      <c r="B23" s="17"/>
      <c r="F23" s="62">
        <v>2022</v>
      </c>
      <c r="G23" s="36"/>
      <c r="J23" s="4"/>
      <c r="K23" s="4"/>
      <c r="L23" s="4"/>
    </row>
    <row r="24" spans="1:17" ht="14.4" x14ac:dyDescent="0.3">
      <c r="B24" s="44" t="s">
        <v>106</v>
      </c>
      <c r="F24" s="63" t="s">
        <v>101</v>
      </c>
      <c r="G24" s="37" t="s">
        <v>21</v>
      </c>
      <c r="H24" s="23"/>
      <c r="I24" s="38"/>
      <c r="J24" s="4"/>
      <c r="K24" s="4"/>
      <c r="L24" s="4"/>
    </row>
    <row r="25" spans="1:17" ht="14.4" x14ac:dyDescent="0.3">
      <c r="B25" s="44" t="s">
        <v>104</v>
      </c>
      <c r="F25" s="63" t="s">
        <v>113</v>
      </c>
      <c r="G25" s="39" t="s">
        <v>21</v>
      </c>
      <c r="H25" s="23"/>
      <c r="I25" s="38"/>
      <c r="J25" s="4"/>
      <c r="K25" s="4"/>
      <c r="L25" s="4"/>
    </row>
    <row r="26" spans="1:17" ht="15" thickBot="1" x14ac:dyDescent="0.35">
      <c r="B26" s="64" t="s">
        <v>105</v>
      </c>
      <c r="C26" s="65"/>
      <c r="D26" s="65"/>
      <c r="E26" s="65"/>
      <c r="F26" s="66" t="s">
        <v>103</v>
      </c>
      <c r="G26" s="40" t="s">
        <v>21</v>
      </c>
      <c r="H26" s="23"/>
      <c r="I26" s="38"/>
      <c r="J26" s="4"/>
      <c r="K26" s="4"/>
      <c r="L26" s="4"/>
    </row>
    <row r="27" spans="1:17" ht="36" customHeight="1" x14ac:dyDescent="0.25">
      <c r="B27" s="75" t="s">
        <v>110</v>
      </c>
      <c r="C27" s="76"/>
      <c r="D27" s="76"/>
      <c r="E27" s="76"/>
      <c r="F27" s="77"/>
      <c r="G27" s="41"/>
      <c r="I27" s="42"/>
      <c r="J27" s="4"/>
      <c r="K27" s="4"/>
      <c r="L27" s="4"/>
    </row>
    <row r="28" spans="1:17" ht="13.8" thickBot="1" x14ac:dyDescent="0.3">
      <c r="B28" s="67" t="s">
        <v>118</v>
      </c>
      <c r="C28" s="68"/>
      <c r="D28" s="68"/>
      <c r="E28" s="68"/>
      <c r="F28" s="69"/>
      <c r="G28" s="43"/>
      <c r="H28" s="4"/>
      <c r="I28" s="4"/>
      <c r="J28" s="4"/>
      <c r="K28" s="4"/>
      <c r="L28" s="4"/>
    </row>
    <row r="29" spans="1:17" x14ac:dyDescent="0.25">
      <c r="B29" s="4"/>
    </row>
    <row r="30" spans="1:17" x14ac:dyDescent="0.25">
      <c r="B30" s="5"/>
    </row>
    <row r="31" spans="1:17" x14ac:dyDescent="0.25">
      <c r="B31" s="33"/>
    </row>
    <row r="32" spans="1:17" x14ac:dyDescent="0.25">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9D31-CA64-40D9-ABD8-9577111FAB77}">
  <sheetPr>
    <tabColor theme="0" tint="-0.14999847407452621"/>
  </sheetPr>
  <dimension ref="A2:Q32"/>
  <sheetViews>
    <sheetView showGridLines="0" zoomScale="130" zoomScaleNormal="130" workbookViewId="0">
      <selection activeCell="B21" sqref="B21:F29"/>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114</v>
      </c>
    </row>
    <row r="3" spans="2:13" x14ac:dyDescent="0.25">
      <c r="B3" s="2" t="s">
        <v>1</v>
      </c>
      <c r="E3" s="3" t="s">
        <v>115</v>
      </c>
      <c r="F3" s="3" t="s">
        <v>28</v>
      </c>
      <c r="H3" s="3"/>
    </row>
    <row r="4" spans="2:13" x14ac:dyDescent="0.25">
      <c r="M4" s="4"/>
    </row>
    <row r="5" spans="2:13" ht="14.4" x14ac:dyDescent="0.3">
      <c r="B5" s="5" t="s">
        <v>4</v>
      </c>
      <c r="E5" s="6">
        <f>E7-E6</f>
        <v>11911</v>
      </c>
      <c r="F5" s="58">
        <f>F7-F6</f>
        <v>12265</v>
      </c>
      <c r="H5" s="7"/>
      <c r="M5" s="4"/>
    </row>
    <row r="6" spans="2:13" x14ac:dyDescent="0.25">
      <c r="B6" s="2" t="s">
        <v>5</v>
      </c>
      <c r="E6" s="58">
        <f>280+165+145</f>
        <v>590</v>
      </c>
      <c r="F6" s="58">
        <v>88</v>
      </c>
      <c r="H6" s="7"/>
      <c r="M6" s="4"/>
    </row>
    <row r="7" spans="2:13" ht="14.4" x14ac:dyDescent="0.3">
      <c r="B7" s="5" t="s">
        <v>6</v>
      </c>
      <c r="E7" s="9">
        <v>12501</v>
      </c>
      <c r="F7" s="59">
        <v>12353</v>
      </c>
      <c r="H7" s="7"/>
    </row>
    <row r="8" spans="2:13" ht="14.4" x14ac:dyDescent="0.3">
      <c r="B8" s="2" t="s">
        <v>7</v>
      </c>
      <c r="E8" s="6">
        <v>-380</v>
      </c>
      <c r="F8" s="6">
        <v>-255</v>
      </c>
      <c r="H8" s="7"/>
    </row>
    <row r="9" spans="2:13" ht="14.4" x14ac:dyDescent="0.3">
      <c r="B9" s="5" t="s">
        <v>8</v>
      </c>
      <c r="E9" s="6">
        <f>+E7+E8</f>
        <v>12121</v>
      </c>
      <c r="F9" s="58">
        <f>F7+F8</f>
        <v>12098</v>
      </c>
      <c r="H9" s="7"/>
    </row>
    <row r="10" spans="2:13" ht="14.4" x14ac:dyDescent="0.3">
      <c r="B10" s="2" t="s">
        <v>9</v>
      </c>
      <c r="E10" s="6">
        <v>-6557</v>
      </c>
      <c r="F10" s="58">
        <v>-6422</v>
      </c>
      <c r="H10" s="7"/>
      <c r="M10" s="4"/>
    </row>
    <row r="11" spans="2:13" ht="14.4" x14ac:dyDescent="0.3">
      <c r="B11" s="2" t="s">
        <v>10</v>
      </c>
      <c r="E11" s="8">
        <v>-2500</v>
      </c>
      <c r="F11" s="60">
        <v>-5</v>
      </c>
      <c r="H11" s="7"/>
      <c r="M11" s="4"/>
    </row>
    <row r="12" spans="2:13" ht="14.4" x14ac:dyDescent="0.3">
      <c r="B12" s="5" t="s">
        <v>11</v>
      </c>
      <c r="E12" s="6">
        <f>+E11+E10+E9</f>
        <v>3064</v>
      </c>
      <c r="F12" s="58">
        <f>+F9+F10+F11</f>
        <v>5671</v>
      </c>
      <c r="H12" s="7"/>
    </row>
    <row r="13" spans="2:13" ht="14.4" x14ac:dyDescent="0.3">
      <c r="B13" s="2" t="s">
        <v>12</v>
      </c>
      <c r="E13" s="6">
        <f>E8</f>
        <v>-380</v>
      </c>
      <c r="F13" s="58">
        <f>F8</f>
        <v>-255</v>
      </c>
      <c r="H13" s="7"/>
    </row>
    <row r="14" spans="2:13" ht="14.4" x14ac:dyDescent="0.3">
      <c r="B14" s="5" t="s">
        <v>13</v>
      </c>
      <c r="E14" s="6">
        <f>E11</f>
        <v>-2500</v>
      </c>
      <c r="F14" s="58">
        <f>F11</f>
        <v>-5</v>
      </c>
      <c r="H14" s="7"/>
      <c r="M14" s="4"/>
    </row>
    <row r="15" spans="2:13" ht="14.4" x14ac:dyDescent="0.3">
      <c r="B15" s="5" t="s">
        <v>14</v>
      </c>
      <c r="E15" s="6">
        <f>E12-E13-E14</f>
        <v>5944</v>
      </c>
      <c r="F15" s="58">
        <f>F12-F13-F14</f>
        <v>5931</v>
      </c>
      <c r="H15" s="7"/>
    </row>
    <row r="16" spans="2:13" ht="14.4" x14ac:dyDescent="0.3">
      <c r="B16" s="2" t="s">
        <v>15</v>
      </c>
      <c r="E16" s="6">
        <f>+E6</f>
        <v>590</v>
      </c>
      <c r="F16" s="58">
        <f>+F6</f>
        <v>88</v>
      </c>
      <c r="H16" s="7"/>
    </row>
    <row r="17" spans="1:17" ht="14.4" x14ac:dyDescent="0.3">
      <c r="B17" s="5" t="s">
        <v>16</v>
      </c>
      <c r="E17" s="6">
        <f>E15-E16</f>
        <v>5354</v>
      </c>
      <c r="F17" s="58">
        <f>F15-F16</f>
        <v>5843</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100</v>
      </c>
      <c r="C22" s="15"/>
      <c r="D22" s="15"/>
      <c r="E22" s="15"/>
      <c r="F22" s="61"/>
      <c r="G22" s="21"/>
      <c r="I22" s="4"/>
      <c r="J22" s="4"/>
      <c r="K22" s="4"/>
      <c r="L22" s="4"/>
    </row>
    <row r="23" spans="1:17" ht="14.4" x14ac:dyDescent="0.3">
      <c r="B23" s="17"/>
      <c r="F23" s="62">
        <v>2022</v>
      </c>
      <c r="G23" s="36"/>
      <c r="J23" s="4"/>
      <c r="K23" s="4"/>
      <c r="L23" s="4"/>
    </row>
    <row r="24" spans="1:17" ht="14.4" x14ac:dyDescent="0.3">
      <c r="B24" s="44" t="s">
        <v>106</v>
      </c>
      <c r="F24" s="63" t="s">
        <v>101</v>
      </c>
      <c r="G24" s="37" t="s">
        <v>21</v>
      </c>
      <c r="H24" s="23"/>
      <c r="I24" s="38"/>
      <c r="J24" s="4"/>
      <c r="K24" s="4"/>
      <c r="L24" s="4"/>
    </row>
    <row r="25" spans="1:17" ht="14.4" x14ac:dyDescent="0.3">
      <c r="B25" s="44" t="s">
        <v>104</v>
      </c>
      <c r="F25" s="63" t="s">
        <v>113</v>
      </c>
      <c r="G25" s="39" t="s">
        <v>21</v>
      </c>
      <c r="H25" s="23"/>
      <c r="I25" s="38"/>
      <c r="J25" s="4"/>
      <c r="K25" s="4"/>
      <c r="L25" s="4"/>
    </row>
    <row r="26" spans="1:17" ht="15" thickBot="1" x14ac:dyDescent="0.35">
      <c r="B26" s="64" t="s">
        <v>105</v>
      </c>
      <c r="C26" s="65"/>
      <c r="D26" s="65"/>
      <c r="E26" s="65"/>
      <c r="F26" s="66" t="s">
        <v>103</v>
      </c>
      <c r="G26" s="40" t="s">
        <v>21</v>
      </c>
      <c r="H26" s="23"/>
      <c r="I26" s="38"/>
      <c r="J26" s="4"/>
      <c r="K26" s="4"/>
      <c r="L26" s="4"/>
    </row>
    <row r="27" spans="1:17" ht="39" customHeight="1" x14ac:dyDescent="0.25">
      <c r="B27" s="75" t="s">
        <v>110</v>
      </c>
      <c r="C27" s="76"/>
      <c r="D27" s="76"/>
      <c r="E27" s="76"/>
      <c r="F27" s="77"/>
      <c r="G27" s="41"/>
      <c r="I27" s="42"/>
      <c r="J27" s="4"/>
      <c r="K27" s="4"/>
      <c r="L27" s="4"/>
    </row>
    <row r="28" spans="1:17" ht="13.8" thickBot="1" x14ac:dyDescent="0.3">
      <c r="B28" s="67" t="s">
        <v>107</v>
      </c>
      <c r="C28" s="68"/>
      <c r="D28" s="68"/>
      <c r="E28" s="68"/>
      <c r="F28" s="69"/>
      <c r="G28" s="43"/>
      <c r="H28" s="4"/>
      <c r="I28" s="4"/>
      <c r="J28" s="4"/>
      <c r="K28" s="4"/>
      <c r="L28" s="4"/>
    </row>
    <row r="29" spans="1:17" x14ac:dyDescent="0.25">
      <c r="B29" s="4"/>
    </row>
    <row r="30" spans="1:17" x14ac:dyDescent="0.25">
      <c r="B30" s="5"/>
    </row>
    <row r="31" spans="1:17" x14ac:dyDescent="0.25">
      <c r="B31" s="33"/>
    </row>
    <row r="32" spans="1:17" x14ac:dyDescent="0.25">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1AD-5470-4222-8FB1-4E15D364F03E}">
  <sheetPr>
    <tabColor theme="0" tint="-0.14999847407452621"/>
  </sheetPr>
  <dimension ref="A2:Q32"/>
  <sheetViews>
    <sheetView showGridLines="0" zoomScale="130" zoomScaleNormal="130" workbookViewId="0">
      <selection activeCell="B22" sqref="B22:F28"/>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31.44140625"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111</v>
      </c>
    </row>
    <row r="3" spans="2:13" x14ac:dyDescent="0.25">
      <c r="B3" s="2" t="s">
        <v>1</v>
      </c>
      <c r="E3" s="3" t="s">
        <v>112</v>
      </c>
      <c r="F3" s="3" t="s">
        <v>31</v>
      </c>
      <c r="H3" s="3"/>
    </row>
    <row r="4" spans="2:13" x14ac:dyDescent="0.25">
      <c r="M4" s="4"/>
    </row>
    <row r="5" spans="2:13" ht="14.4" x14ac:dyDescent="0.3">
      <c r="B5" s="5" t="s">
        <v>4</v>
      </c>
      <c r="E5" s="6">
        <f>E7-E6</f>
        <v>11637</v>
      </c>
      <c r="F5" s="6">
        <f>F7-F6</f>
        <v>12209</v>
      </c>
      <c r="H5" s="7"/>
      <c r="M5" s="4"/>
    </row>
    <row r="6" spans="2:13" ht="14.4" x14ac:dyDescent="0.3">
      <c r="B6" s="2" t="s">
        <v>5</v>
      </c>
      <c r="E6" s="6">
        <v>23</v>
      </c>
      <c r="F6" s="6"/>
      <c r="H6" s="7"/>
      <c r="M6" s="4"/>
    </row>
    <row r="7" spans="2:13" ht="14.4" x14ac:dyDescent="0.3">
      <c r="B7" s="5" t="s">
        <v>6</v>
      </c>
      <c r="E7" s="9">
        <v>11660</v>
      </c>
      <c r="F7" s="9">
        <v>12209</v>
      </c>
      <c r="H7" s="7"/>
    </row>
    <row r="8" spans="2:13" ht="14.4" x14ac:dyDescent="0.3">
      <c r="B8" s="2" t="s">
        <v>7</v>
      </c>
      <c r="E8" s="6">
        <v>1551</v>
      </c>
      <c r="F8" s="6">
        <v>-149</v>
      </c>
      <c r="H8" s="7"/>
    </row>
    <row r="9" spans="2:13" ht="14.4" x14ac:dyDescent="0.3">
      <c r="B9" s="5" t="s">
        <v>8</v>
      </c>
      <c r="E9" s="6">
        <f>+E8+E7</f>
        <v>13211</v>
      </c>
      <c r="F9" s="6">
        <v>12061</v>
      </c>
      <c r="H9" s="7"/>
    </row>
    <row r="10" spans="2:13" ht="14.4" x14ac:dyDescent="0.3">
      <c r="B10" s="2" t="s">
        <v>9</v>
      </c>
      <c r="E10" s="6">
        <v>-6360</v>
      </c>
      <c r="F10" s="6">
        <v>-6380</v>
      </c>
      <c r="H10" s="7"/>
      <c r="M10" s="4"/>
    </row>
    <row r="11" spans="2:13" ht="14.4" x14ac:dyDescent="0.3">
      <c r="B11" s="2" t="s">
        <v>10</v>
      </c>
      <c r="E11" s="8">
        <v>0</v>
      </c>
      <c r="F11" s="8">
        <v>0</v>
      </c>
      <c r="H11" s="7"/>
      <c r="M11" s="4"/>
    </row>
    <row r="12" spans="2:13" ht="14.4" x14ac:dyDescent="0.3">
      <c r="B12" s="5" t="s">
        <v>11</v>
      </c>
      <c r="E12" s="6">
        <v>6852</v>
      </c>
      <c r="F12" s="6">
        <v>5680</v>
      </c>
      <c r="H12" s="7"/>
    </row>
    <row r="13" spans="2:13" ht="14.4" x14ac:dyDescent="0.3">
      <c r="B13" s="2" t="s">
        <v>12</v>
      </c>
      <c r="E13" s="6">
        <f>E8</f>
        <v>1551</v>
      </c>
      <c r="F13" s="6">
        <f>F8</f>
        <v>-149</v>
      </c>
      <c r="H13" s="7"/>
    </row>
    <row r="14" spans="2:13" ht="14.4" x14ac:dyDescent="0.3">
      <c r="B14" s="5" t="s">
        <v>13</v>
      </c>
      <c r="E14" s="6">
        <f>E11</f>
        <v>0</v>
      </c>
      <c r="F14" s="6">
        <f>F11</f>
        <v>0</v>
      </c>
      <c r="H14" s="7"/>
      <c r="M14" s="4"/>
    </row>
    <row r="15" spans="2:13" ht="14.4" x14ac:dyDescent="0.3">
      <c r="B15" s="5" t="s">
        <v>14</v>
      </c>
      <c r="E15" s="6">
        <f>E12-E13-E14</f>
        <v>5301</v>
      </c>
      <c r="F15" s="6">
        <f>F12-F13-F14</f>
        <v>5829</v>
      </c>
      <c r="H15" s="7"/>
    </row>
    <row r="16" spans="2:13" ht="14.4" x14ac:dyDescent="0.3">
      <c r="B16" s="2" t="s">
        <v>15</v>
      </c>
      <c r="E16" s="6">
        <f>+E6</f>
        <v>23</v>
      </c>
      <c r="F16" s="6">
        <f>F6</f>
        <v>0</v>
      </c>
      <c r="H16" s="7"/>
    </row>
    <row r="17" spans="1:17" ht="14.4" x14ac:dyDescent="0.3">
      <c r="B17" s="5" t="s">
        <v>16</v>
      </c>
      <c r="E17" s="6">
        <f>E15-E16</f>
        <v>5278</v>
      </c>
      <c r="F17" s="6">
        <f>F15-F16</f>
        <v>5829</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100</v>
      </c>
      <c r="C22" s="15"/>
      <c r="D22" s="15"/>
      <c r="E22" s="15"/>
      <c r="F22" s="61"/>
      <c r="G22" s="21"/>
      <c r="I22" s="4"/>
      <c r="J22" s="4"/>
      <c r="K22" s="4"/>
      <c r="L22" s="4"/>
    </row>
    <row r="23" spans="1:17" ht="14.4" x14ac:dyDescent="0.3">
      <c r="B23" s="17"/>
      <c r="F23" s="62">
        <v>2022</v>
      </c>
      <c r="G23" s="36"/>
      <c r="J23" s="4"/>
      <c r="K23" s="4"/>
      <c r="L23" s="4"/>
    </row>
    <row r="24" spans="1:17" ht="14.4" x14ac:dyDescent="0.3">
      <c r="B24" s="44" t="s">
        <v>106</v>
      </c>
      <c r="F24" s="63" t="s">
        <v>101</v>
      </c>
      <c r="G24" s="37" t="s">
        <v>21</v>
      </c>
      <c r="H24" s="23"/>
      <c r="I24" s="38"/>
      <c r="J24" s="4"/>
      <c r="K24" s="4"/>
      <c r="L24" s="4"/>
    </row>
    <row r="25" spans="1:17" ht="14.4" x14ac:dyDescent="0.3">
      <c r="B25" s="44" t="s">
        <v>104</v>
      </c>
      <c r="F25" s="63" t="s">
        <v>102</v>
      </c>
      <c r="G25" s="39" t="s">
        <v>21</v>
      </c>
      <c r="H25" s="23"/>
      <c r="I25" s="38"/>
      <c r="J25" s="4"/>
      <c r="K25" s="4"/>
      <c r="L25" s="4"/>
    </row>
    <row r="26" spans="1:17" ht="15" thickBot="1" x14ac:dyDescent="0.35">
      <c r="B26" s="64" t="s">
        <v>105</v>
      </c>
      <c r="C26" s="65"/>
      <c r="D26" s="65"/>
      <c r="E26" s="65"/>
      <c r="F26" s="66" t="s">
        <v>103</v>
      </c>
      <c r="G26" s="40" t="s">
        <v>21</v>
      </c>
      <c r="H26" s="23"/>
      <c r="I26" s="38"/>
      <c r="J26" s="4"/>
      <c r="K26" s="4"/>
      <c r="L26" s="4"/>
    </row>
    <row r="27" spans="1:17" ht="38.25" customHeight="1" x14ac:dyDescent="0.25">
      <c r="B27" s="75" t="s">
        <v>110</v>
      </c>
      <c r="C27" s="76"/>
      <c r="D27" s="76"/>
      <c r="E27" s="76"/>
      <c r="F27" s="77"/>
      <c r="G27" s="41"/>
      <c r="I27" s="42"/>
      <c r="J27" s="4"/>
      <c r="K27" s="4"/>
      <c r="L27" s="4"/>
    </row>
    <row r="28" spans="1:17" ht="13.8" thickBot="1" x14ac:dyDescent="0.3">
      <c r="B28" s="67" t="s">
        <v>107</v>
      </c>
      <c r="C28" s="68"/>
      <c r="D28" s="68"/>
      <c r="E28" s="68"/>
      <c r="F28" s="69"/>
      <c r="G28" s="43"/>
      <c r="H28" s="4"/>
      <c r="I28" s="4"/>
      <c r="J28" s="4"/>
      <c r="K28" s="4"/>
      <c r="L28" s="4"/>
    </row>
    <row r="29" spans="1:17" x14ac:dyDescent="0.25">
      <c r="B29" s="4"/>
    </row>
    <row r="30" spans="1:17" x14ac:dyDescent="0.25">
      <c r="B30" s="5"/>
    </row>
    <row r="31" spans="1:17" x14ac:dyDescent="0.25">
      <c r="B31" s="33"/>
    </row>
    <row r="32" spans="1:17" x14ac:dyDescent="0.25">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4CB-E791-4563-8E10-4BCBA652BD2E}">
  <sheetPr>
    <tabColor theme="0" tint="-0.14999847407452621"/>
  </sheetPr>
  <dimension ref="A2:Q32"/>
  <sheetViews>
    <sheetView showGridLines="0" zoomScale="130" zoomScaleNormal="130" workbookViewId="0">
      <selection activeCell="H30" sqref="H30"/>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31.44140625"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108</v>
      </c>
    </row>
    <row r="3" spans="2:13" x14ac:dyDescent="0.25">
      <c r="B3" s="2" t="s">
        <v>1</v>
      </c>
      <c r="E3" s="3" t="s">
        <v>109</v>
      </c>
      <c r="F3" s="3" t="s">
        <v>36</v>
      </c>
      <c r="H3" s="3"/>
    </row>
    <row r="4" spans="2:13" x14ac:dyDescent="0.25">
      <c r="M4" s="4"/>
    </row>
    <row r="5" spans="2:13" ht="14.4" x14ac:dyDescent="0.3">
      <c r="B5" s="5" t="s">
        <v>4</v>
      </c>
      <c r="E5" s="6">
        <f>E7-E6</f>
        <v>11698</v>
      </c>
      <c r="F5" s="6">
        <f>F7-F6</f>
        <v>12510</v>
      </c>
      <c r="H5" s="7"/>
      <c r="M5" s="4"/>
    </row>
    <row r="6" spans="2:13" ht="14.4" x14ac:dyDescent="0.3">
      <c r="B6" s="2" t="s">
        <v>5</v>
      </c>
      <c r="E6" s="6">
        <v>45</v>
      </c>
      <c r="F6" s="6">
        <f>76-37</f>
        <v>39</v>
      </c>
      <c r="H6" s="7"/>
      <c r="M6" s="4"/>
    </row>
    <row r="7" spans="2:13" ht="14.4" x14ac:dyDescent="0.3">
      <c r="B7" s="5" t="s">
        <v>6</v>
      </c>
      <c r="E7" s="9">
        <v>11743</v>
      </c>
      <c r="F7" s="9">
        <v>12549</v>
      </c>
      <c r="H7" s="7"/>
    </row>
    <row r="8" spans="2:13" ht="14.4" x14ac:dyDescent="0.3">
      <c r="B8" s="2" t="s">
        <v>7</v>
      </c>
      <c r="E8" s="6">
        <v>-1231</v>
      </c>
      <c r="F8" s="6">
        <v>2818</v>
      </c>
      <c r="H8" s="7"/>
    </row>
    <row r="9" spans="2:13" ht="14.4" x14ac:dyDescent="0.3">
      <c r="B9" s="5" t="s">
        <v>8</v>
      </c>
      <c r="E9" s="6">
        <v>10512</v>
      </c>
      <c r="F9" s="6">
        <v>15366</v>
      </c>
      <c r="H9" s="7"/>
    </row>
    <row r="10" spans="2:13" ht="14.4" x14ac:dyDescent="0.3">
      <c r="B10" s="2" t="s">
        <v>9</v>
      </c>
      <c r="E10" s="6">
        <v>-6499</v>
      </c>
      <c r="F10" s="6">
        <v>-6502</v>
      </c>
      <c r="H10" s="7"/>
      <c r="M10" s="4"/>
    </row>
    <row r="11" spans="2:13" ht="14.4" x14ac:dyDescent="0.3">
      <c r="B11" s="2" t="s">
        <v>10</v>
      </c>
      <c r="E11" s="8">
        <v>1</v>
      </c>
      <c r="F11" s="8">
        <v>-3</v>
      </c>
      <c r="H11" s="7"/>
      <c r="M11" s="4"/>
    </row>
    <row r="12" spans="2:13" ht="14.4" x14ac:dyDescent="0.3">
      <c r="B12" s="5" t="s">
        <v>11</v>
      </c>
      <c r="E12" s="6">
        <v>4064</v>
      </c>
      <c r="F12" s="6">
        <v>8861</v>
      </c>
      <c r="H12" s="7"/>
    </row>
    <row r="13" spans="2:13" ht="14.4" x14ac:dyDescent="0.3">
      <c r="B13" s="2" t="s">
        <v>12</v>
      </c>
      <c r="E13" s="6">
        <f>E8</f>
        <v>-1231</v>
      </c>
      <c r="F13" s="6">
        <f>F8</f>
        <v>2818</v>
      </c>
      <c r="H13" s="7"/>
    </row>
    <row r="14" spans="2:13" ht="14.4" x14ac:dyDescent="0.3">
      <c r="B14" s="5" t="s">
        <v>13</v>
      </c>
      <c r="E14" s="6">
        <f>E11</f>
        <v>1</v>
      </c>
      <c r="F14" s="6">
        <f>F11</f>
        <v>-3</v>
      </c>
      <c r="H14" s="7"/>
      <c r="M14" s="4"/>
    </row>
    <row r="15" spans="2:13" ht="14.4" x14ac:dyDescent="0.3">
      <c r="B15" s="5" t="s">
        <v>14</v>
      </c>
      <c r="E15" s="6">
        <f>E12-E13-E14</f>
        <v>5294</v>
      </c>
      <c r="F15" s="6">
        <f>F12-F13-F14</f>
        <v>6046</v>
      </c>
      <c r="H15" s="7"/>
    </row>
    <row r="16" spans="2:13" ht="14.4" x14ac:dyDescent="0.3">
      <c r="B16" s="2" t="s">
        <v>15</v>
      </c>
      <c r="E16" s="6">
        <f>+E6</f>
        <v>45</v>
      </c>
      <c r="F16" s="6">
        <f>F6</f>
        <v>39</v>
      </c>
      <c r="H16" s="7"/>
    </row>
    <row r="17" spans="1:17" ht="14.4" x14ac:dyDescent="0.3">
      <c r="B17" s="5" t="s">
        <v>16</v>
      </c>
      <c r="E17" s="6">
        <f>E15-E16</f>
        <v>5249</v>
      </c>
      <c r="F17" s="6">
        <f>F15-F16</f>
        <v>6007</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100</v>
      </c>
      <c r="C22" s="15"/>
      <c r="D22" s="15"/>
      <c r="E22" s="15"/>
      <c r="F22" s="61"/>
      <c r="G22" s="21"/>
      <c r="I22" s="4"/>
      <c r="J22" s="4"/>
      <c r="K22" s="4"/>
      <c r="L22" s="4"/>
    </row>
    <row r="23" spans="1:17" ht="14.4" x14ac:dyDescent="0.3">
      <c r="B23" s="17"/>
      <c r="F23" s="62">
        <v>2022</v>
      </c>
      <c r="G23" s="36"/>
      <c r="J23" s="4"/>
      <c r="K23" s="4"/>
      <c r="L23" s="4"/>
    </row>
    <row r="24" spans="1:17" ht="14.4" x14ac:dyDescent="0.3">
      <c r="B24" s="44" t="s">
        <v>106</v>
      </c>
      <c r="F24" s="63" t="s">
        <v>101</v>
      </c>
      <c r="G24" s="37" t="s">
        <v>21</v>
      </c>
      <c r="H24" s="23"/>
      <c r="I24" s="38"/>
      <c r="J24" s="4"/>
      <c r="K24" s="4"/>
      <c r="L24" s="4"/>
    </row>
    <row r="25" spans="1:17" ht="14.4" x14ac:dyDescent="0.3">
      <c r="B25" s="44" t="s">
        <v>104</v>
      </c>
      <c r="F25" s="63" t="s">
        <v>102</v>
      </c>
      <c r="G25" s="39" t="s">
        <v>21</v>
      </c>
      <c r="H25" s="23"/>
      <c r="I25" s="38"/>
      <c r="J25" s="4"/>
      <c r="K25" s="4"/>
      <c r="L25" s="4"/>
    </row>
    <row r="26" spans="1:17" ht="15" thickBot="1" x14ac:dyDescent="0.35">
      <c r="B26" s="64" t="s">
        <v>105</v>
      </c>
      <c r="C26" s="65"/>
      <c r="D26" s="65"/>
      <c r="E26" s="65"/>
      <c r="F26" s="66" t="s">
        <v>103</v>
      </c>
      <c r="G26" s="40" t="s">
        <v>21</v>
      </c>
      <c r="H26" s="23"/>
      <c r="I26" s="38"/>
      <c r="J26" s="4"/>
      <c r="K26" s="4"/>
      <c r="L26" s="4"/>
    </row>
    <row r="27" spans="1:17" ht="38.25" customHeight="1" x14ac:dyDescent="0.25">
      <c r="B27" s="75" t="s">
        <v>110</v>
      </c>
      <c r="C27" s="76"/>
      <c r="D27" s="76"/>
      <c r="E27" s="76"/>
      <c r="F27" s="77"/>
      <c r="G27" s="41"/>
      <c r="I27" s="42"/>
      <c r="J27" s="4"/>
      <c r="K27" s="4"/>
      <c r="L27" s="4"/>
    </row>
    <row r="28" spans="1:17" ht="13.8" thickBot="1" x14ac:dyDescent="0.3">
      <c r="B28" s="67" t="s">
        <v>107</v>
      </c>
      <c r="C28" s="68"/>
      <c r="D28" s="68"/>
      <c r="E28" s="68"/>
      <c r="F28" s="69"/>
      <c r="G28" s="43"/>
      <c r="H28" s="4"/>
      <c r="I28" s="4"/>
      <c r="J28" s="4"/>
      <c r="K28" s="4"/>
      <c r="L28" s="4"/>
    </row>
    <row r="29" spans="1:17" x14ac:dyDescent="0.25">
      <c r="B29" s="4"/>
    </row>
    <row r="30" spans="1:17" x14ac:dyDescent="0.25">
      <c r="B30" s="5"/>
    </row>
    <row r="31" spans="1:17" x14ac:dyDescent="0.25">
      <c r="B31" s="33"/>
    </row>
    <row r="32" spans="1:17" x14ac:dyDescent="0.25">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E3-F652-4129-8129-7B23BF31D629}">
  <sheetPr>
    <tabColor theme="0" tint="-0.14999847407452621"/>
  </sheetPr>
  <dimension ref="A2:Q32"/>
  <sheetViews>
    <sheetView showGridLines="0" topLeftCell="A3" zoomScale="130" zoomScaleNormal="130" workbookViewId="0">
      <selection activeCell="I9" sqref="I9"/>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0</v>
      </c>
    </row>
    <row r="3" spans="2:13" x14ac:dyDescent="0.25">
      <c r="B3" s="2" t="s">
        <v>1</v>
      </c>
      <c r="E3" s="3" t="s">
        <v>2</v>
      </c>
      <c r="F3" s="3" t="s">
        <v>3</v>
      </c>
      <c r="H3" s="3"/>
    </row>
    <row r="4" spans="2:13" x14ac:dyDescent="0.25">
      <c r="M4" s="4"/>
    </row>
    <row r="5" spans="2:13" ht="14.4" x14ac:dyDescent="0.3">
      <c r="B5" s="5" t="s">
        <v>4</v>
      </c>
      <c r="E5" s="6">
        <f>E7-E6</f>
        <v>12841</v>
      </c>
      <c r="F5" s="58">
        <f>F7-F6</f>
        <v>13400</v>
      </c>
      <c r="H5" s="7"/>
      <c r="M5" s="4"/>
    </row>
    <row r="6" spans="2:13" x14ac:dyDescent="0.25">
      <c r="B6" s="2" t="s">
        <v>5</v>
      </c>
      <c r="E6" s="58">
        <f>-84+54+45</f>
        <v>15</v>
      </c>
      <c r="F6" s="58">
        <f>143+80</f>
        <v>223</v>
      </c>
      <c r="H6" s="7"/>
      <c r="M6" s="4"/>
    </row>
    <row r="7" spans="2:13" ht="14.4" x14ac:dyDescent="0.3">
      <c r="B7" s="5" t="s">
        <v>6</v>
      </c>
      <c r="E7" s="9">
        <v>12856</v>
      </c>
      <c r="F7" s="59">
        <v>13623</v>
      </c>
      <c r="H7" s="7"/>
    </row>
    <row r="8" spans="2:13" ht="14.4" x14ac:dyDescent="0.3">
      <c r="B8" s="2" t="s">
        <v>7</v>
      </c>
      <c r="E8" s="6">
        <v>-153</v>
      </c>
      <c r="F8" s="58">
        <v>757</v>
      </c>
      <c r="H8" s="7"/>
    </row>
    <row r="9" spans="2:13" ht="14.4" x14ac:dyDescent="0.3">
      <c r="B9" s="5" t="s">
        <v>8</v>
      </c>
      <c r="E9" s="6">
        <f>+E7+E8</f>
        <v>12703</v>
      </c>
      <c r="F9" s="58">
        <f>F7+F8</f>
        <v>14380</v>
      </c>
      <c r="H9" s="7"/>
    </row>
    <row r="10" spans="2:13" ht="14.4" x14ac:dyDescent="0.3">
      <c r="B10" s="2" t="s">
        <v>9</v>
      </c>
      <c r="E10" s="6">
        <v>-6616.7</v>
      </c>
      <c r="F10" s="58">
        <v>-6447</v>
      </c>
      <c r="H10" s="7"/>
      <c r="M10" s="4"/>
    </row>
    <row r="11" spans="2:13" ht="14.4" x14ac:dyDescent="0.3">
      <c r="B11" s="2" t="s">
        <v>10</v>
      </c>
      <c r="E11" s="8">
        <v>4.3</v>
      </c>
      <c r="F11" s="60">
        <v>0</v>
      </c>
      <c r="H11" s="7"/>
      <c r="M11" s="4"/>
    </row>
    <row r="12" spans="2:13" ht="14.4" x14ac:dyDescent="0.3">
      <c r="B12" s="5" t="s">
        <v>11</v>
      </c>
      <c r="E12" s="6">
        <f>+E11+E10+E9</f>
        <v>6090.6</v>
      </c>
      <c r="F12" s="58">
        <f>+F9+F10+F11</f>
        <v>7933</v>
      </c>
      <c r="H12" s="7"/>
    </row>
    <row r="13" spans="2:13" ht="14.4" x14ac:dyDescent="0.3">
      <c r="B13" s="2" t="s">
        <v>12</v>
      </c>
      <c r="E13" s="6">
        <f>E8</f>
        <v>-153</v>
      </c>
      <c r="F13" s="58">
        <f>F8</f>
        <v>757</v>
      </c>
      <c r="H13" s="7"/>
    </row>
    <row r="14" spans="2:13" ht="14.4" x14ac:dyDescent="0.3">
      <c r="B14" s="5" t="s">
        <v>13</v>
      </c>
      <c r="E14" s="6">
        <f>E11</f>
        <v>4.3</v>
      </c>
      <c r="F14" s="58">
        <f>F11</f>
        <v>0</v>
      </c>
      <c r="H14" s="7"/>
      <c r="M14" s="4"/>
    </row>
    <row r="15" spans="2:13" ht="14.4" x14ac:dyDescent="0.3">
      <c r="B15" s="5" t="s">
        <v>14</v>
      </c>
      <c r="E15" s="6">
        <f>E12-E13-E14</f>
        <v>6239.3</v>
      </c>
      <c r="F15" s="58">
        <f>F12-F13-F14</f>
        <v>7176</v>
      </c>
      <c r="H15" s="7"/>
    </row>
    <row r="16" spans="2:13" ht="14.4" x14ac:dyDescent="0.3">
      <c r="B16" s="2" t="s">
        <v>15</v>
      </c>
      <c r="E16" s="6">
        <f>+E6</f>
        <v>15</v>
      </c>
      <c r="F16" s="58">
        <f>+F6</f>
        <v>223</v>
      </c>
      <c r="H16" s="7"/>
    </row>
    <row r="17" spans="1:17" ht="14.4" x14ac:dyDescent="0.3">
      <c r="B17" s="5" t="s">
        <v>16</v>
      </c>
      <c r="E17" s="6">
        <f>E15-E16</f>
        <v>6224.3</v>
      </c>
      <c r="F17" s="58">
        <f>F15-F16</f>
        <v>6953</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18</v>
      </c>
      <c r="C22" s="15"/>
      <c r="D22" s="15"/>
      <c r="E22" s="15"/>
      <c r="F22" s="15"/>
      <c r="G22" s="21"/>
      <c r="I22" s="4"/>
      <c r="J22" s="4"/>
      <c r="K22" s="4"/>
      <c r="L22" s="4"/>
    </row>
    <row r="23" spans="1:17" ht="14.4" x14ac:dyDescent="0.3">
      <c r="B23" s="17"/>
      <c r="F23" s="18">
        <v>2021</v>
      </c>
      <c r="G23" s="36"/>
      <c r="J23" s="4"/>
      <c r="K23" s="4"/>
      <c r="L23" s="4"/>
    </row>
    <row r="24" spans="1:17" ht="14.4" x14ac:dyDescent="0.3">
      <c r="B24" s="21" t="s">
        <v>19</v>
      </c>
      <c r="F24" s="22" t="s">
        <v>20</v>
      </c>
      <c r="G24" s="37" t="s">
        <v>21</v>
      </c>
      <c r="H24" s="23"/>
      <c r="I24" s="38"/>
      <c r="J24" s="4"/>
      <c r="K24" s="4"/>
      <c r="L24" s="4"/>
    </row>
    <row r="25" spans="1:17" ht="14.4" x14ac:dyDescent="0.3">
      <c r="B25" s="21" t="s">
        <v>22</v>
      </c>
      <c r="F25" s="22" t="s">
        <v>23</v>
      </c>
      <c r="G25" s="39" t="s">
        <v>21</v>
      </c>
      <c r="H25" s="23"/>
      <c r="I25" s="38"/>
      <c r="J25" s="4"/>
      <c r="K25" s="4"/>
      <c r="L25" s="4"/>
    </row>
    <row r="26" spans="1:17" ht="14.4" x14ac:dyDescent="0.3">
      <c r="B26" s="21" t="s">
        <v>24</v>
      </c>
      <c r="F26" s="5" t="s">
        <v>25</v>
      </c>
      <c r="G26" s="40" t="s">
        <v>21</v>
      </c>
      <c r="H26" s="23"/>
      <c r="I26" s="38"/>
      <c r="J26" s="4"/>
      <c r="K26" s="4"/>
      <c r="L26" s="4"/>
    </row>
    <row r="27" spans="1:17" ht="18.75" customHeight="1" x14ac:dyDescent="0.25">
      <c r="B27" s="25" t="s">
        <v>26</v>
      </c>
      <c r="G27" s="41"/>
      <c r="I27" s="42"/>
      <c r="J27" s="4"/>
      <c r="K27" s="4"/>
      <c r="L27" s="4"/>
    </row>
    <row r="28" spans="1:17" ht="13.8" thickBot="1" x14ac:dyDescent="0.3">
      <c r="B28" s="35" t="s">
        <v>21</v>
      </c>
      <c r="C28" s="29"/>
      <c r="D28" s="29"/>
      <c r="E28" s="29"/>
      <c r="F28" s="29"/>
      <c r="G28" s="43"/>
      <c r="H28" s="4"/>
      <c r="I28" s="4"/>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A655-0FA5-47F5-B46C-3E2F1623F036}">
  <sheetPr>
    <tabColor theme="0" tint="-0.14999847407452621"/>
  </sheetPr>
  <dimension ref="A2:Q32"/>
  <sheetViews>
    <sheetView showGridLines="0" topLeftCell="A2" zoomScale="130" zoomScaleNormal="130" workbookViewId="0">
      <selection activeCell="E5" sqref="E5"/>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27</v>
      </c>
    </row>
    <row r="3" spans="2:13" x14ac:dyDescent="0.25">
      <c r="B3" s="2" t="s">
        <v>1</v>
      </c>
      <c r="E3" s="3" t="s">
        <v>28</v>
      </c>
      <c r="F3" s="3" t="s">
        <v>29</v>
      </c>
      <c r="H3" s="3"/>
    </row>
    <row r="4" spans="2:13" x14ac:dyDescent="0.25">
      <c r="M4" s="4"/>
    </row>
    <row r="5" spans="2:13" ht="14.4" x14ac:dyDescent="0.3">
      <c r="B5" s="5" t="s">
        <v>4</v>
      </c>
      <c r="E5" s="6">
        <f>E7-E6</f>
        <v>12241.6</v>
      </c>
      <c r="F5" s="58">
        <f>F7-F6</f>
        <v>13039</v>
      </c>
      <c r="H5" s="7"/>
      <c r="M5" s="4"/>
    </row>
    <row r="6" spans="2:13" x14ac:dyDescent="0.25">
      <c r="B6" s="2" t="s">
        <v>5</v>
      </c>
      <c r="E6" s="58">
        <f>23+88</f>
        <v>111</v>
      </c>
      <c r="F6" s="58">
        <v>136</v>
      </c>
      <c r="H6" s="7"/>
      <c r="M6" s="4"/>
    </row>
    <row r="7" spans="2:13" ht="14.4" x14ac:dyDescent="0.3">
      <c r="B7" s="5" t="s">
        <v>6</v>
      </c>
      <c r="E7" s="9">
        <v>12352.6</v>
      </c>
      <c r="F7" s="59">
        <v>13175</v>
      </c>
      <c r="H7" s="7"/>
    </row>
    <row r="8" spans="2:13" ht="14.4" x14ac:dyDescent="0.3">
      <c r="B8" s="2" t="s">
        <v>7</v>
      </c>
      <c r="E8" s="6">
        <v>-254.4</v>
      </c>
      <c r="F8" s="58">
        <v>-1340</v>
      </c>
      <c r="H8" s="7"/>
    </row>
    <row r="9" spans="2:13" ht="14.4" x14ac:dyDescent="0.3">
      <c r="B9" s="5" t="s">
        <v>8</v>
      </c>
      <c r="E9" s="6">
        <f>+E7+E8</f>
        <v>12098.2</v>
      </c>
      <c r="F9" s="58">
        <f>F7+F8</f>
        <v>11835</v>
      </c>
      <c r="H9" s="7"/>
    </row>
    <row r="10" spans="2:13" ht="14.4" x14ac:dyDescent="0.3">
      <c r="B10" s="2" t="s">
        <v>9</v>
      </c>
      <c r="E10" s="6">
        <v>-6422</v>
      </c>
      <c r="F10" s="58">
        <v>-6851</v>
      </c>
      <c r="H10" s="7"/>
      <c r="M10" s="4"/>
    </row>
    <row r="11" spans="2:13" ht="14.4" x14ac:dyDescent="0.3">
      <c r="B11" s="2" t="s">
        <v>10</v>
      </c>
      <c r="E11" s="8">
        <v>-5</v>
      </c>
      <c r="F11" s="60">
        <v>0</v>
      </c>
      <c r="H11" s="7"/>
      <c r="M11" s="4"/>
    </row>
    <row r="12" spans="2:13" ht="14.4" x14ac:dyDescent="0.3">
      <c r="B12" s="5" t="s">
        <v>11</v>
      </c>
      <c r="E12" s="6">
        <f>+E11+E10+E9</f>
        <v>5671.2000000000007</v>
      </c>
      <c r="F12" s="58">
        <f>+F9+F10+F11</f>
        <v>4984</v>
      </c>
      <c r="H12" s="7"/>
    </row>
    <row r="13" spans="2:13" ht="14.4" x14ac:dyDescent="0.3">
      <c r="B13" s="2" t="s">
        <v>12</v>
      </c>
      <c r="E13" s="6">
        <f>E8</f>
        <v>-254.4</v>
      </c>
      <c r="F13" s="58">
        <f>F8</f>
        <v>-1340</v>
      </c>
      <c r="H13" s="7"/>
    </row>
    <row r="14" spans="2:13" ht="14.4" x14ac:dyDescent="0.3">
      <c r="B14" s="5" t="s">
        <v>13</v>
      </c>
      <c r="E14" s="6">
        <f>E11</f>
        <v>-5</v>
      </c>
      <c r="F14" s="58">
        <f>F11</f>
        <v>0</v>
      </c>
      <c r="H14" s="7"/>
      <c r="M14" s="4"/>
    </row>
    <row r="15" spans="2:13" ht="14.4" x14ac:dyDescent="0.3">
      <c r="B15" s="5" t="s">
        <v>14</v>
      </c>
      <c r="E15" s="6">
        <f>E12-E13-E14</f>
        <v>5930.6</v>
      </c>
      <c r="F15" s="58">
        <f>F12-F13-F14</f>
        <v>6324</v>
      </c>
      <c r="H15" s="7"/>
    </row>
    <row r="16" spans="2:13" ht="14.4" x14ac:dyDescent="0.3">
      <c r="B16" s="2" t="s">
        <v>15</v>
      </c>
      <c r="E16" s="6">
        <f>+E6</f>
        <v>111</v>
      </c>
      <c r="F16" s="58">
        <f>+F6</f>
        <v>136</v>
      </c>
      <c r="H16" s="7"/>
    </row>
    <row r="17" spans="1:17" ht="14.4" x14ac:dyDescent="0.3">
      <c r="B17" s="5" t="s">
        <v>16</v>
      </c>
      <c r="E17" s="6">
        <f>E15-E16</f>
        <v>5819.6</v>
      </c>
      <c r="F17" s="58">
        <f>F15-F16</f>
        <v>6188</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18</v>
      </c>
      <c r="C22" s="15"/>
      <c r="D22" s="15"/>
      <c r="E22" s="15"/>
      <c r="F22" s="15"/>
      <c r="G22" s="21"/>
      <c r="I22" s="4"/>
      <c r="J22" s="4"/>
      <c r="K22" s="4"/>
      <c r="L22" s="4"/>
    </row>
    <row r="23" spans="1:17" ht="14.4" x14ac:dyDescent="0.3">
      <c r="B23" s="17"/>
      <c r="F23" s="18">
        <v>2021</v>
      </c>
      <c r="G23" s="36"/>
      <c r="J23" s="4"/>
      <c r="K23" s="4"/>
      <c r="L23" s="4"/>
    </row>
    <row r="24" spans="1:17" ht="14.4" x14ac:dyDescent="0.3">
      <c r="B24" s="21" t="s">
        <v>19</v>
      </c>
      <c r="F24" s="22" t="s">
        <v>20</v>
      </c>
      <c r="G24" s="37" t="s">
        <v>21</v>
      </c>
      <c r="H24" s="23"/>
      <c r="I24" s="38"/>
      <c r="J24" s="4"/>
      <c r="K24" s="4"/>
      <c r="L24" s="4"/>
    </row>
    <row r="25" spans="1:17" ht="14.4" x14ac:dyDescent="0.3">
      <c r="B25" s="21" t="s">
        <v>22</v>
      </c>
      <c r="F25" s="22" t="s">
        <v>23</v>
      </c>
      <c r="G25" s="39" t="s">
        <v>21</v>
      </c>
      <c r="H25" s="23"/>
      <c r="I25" s="38"/>
      <c r="J25" s="4"/>
      <c r="K25" s="4"/>
      <c r="L25" s="4"/>
    </row>
    <row r="26" spans="1:17" ht="14.4" x14ac:dyDescent="0.3">
      <c r="B26" s="21" t="s">
        <v>24</v>
      </c>
      <c r="F26" s="5" t="s">
        <v>25</v>
      </c>
      <c r="G26" s="40" t="s">
        <v>21</v>
      </c>
      <c r="H26" s="23"/>
      <c r="I26" s="38"/>
      <c r="J26" s="4"/>
      <c r="K26" s="4"/>
      <c r="L26" s="4"/>
    </row>
    <row r="27" spans="1:17" ht="18.75" customHeight="1" x14ac:dyDescent="0.25">
      <c r="B27" s="25" t="s">
        <v>26</v>
      </c>
      <c r="G27" s="41"/>
      <c r="I27" s="42"/>
      <c r="J27" s="4"/>
      <c r="K27" s="4"/>
      <c r="L27" s="4"/>
    </row>
    <row r="28" spans="1:17" ht="13.8" thickBot="1" x14ac:dyDescent="0.3">
      <c r="B28" s="35" t="s">
        <v>21</v>
      </c>
      <c r="C28" s="29"/>
      <c r="D28" s="29"/>
      <c r="E28" s="29"/>
      <c r="F28" s="29"/>
      <c r="G28" s="43"/>
      <c r="H28" s="4"/>
      <c r="I28" s="4"/>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C5B-9A84-485E-8624-602FA3320042}">
  <sheetPr>
    <tabColor theme="0" tint="-0.14999847407452621"/>
  </sheetPr>
  <dimension ref="A2:Q32"/>
  <sheetViews>
    <sheetView showGridLines="0" zoomScale="130" zoomScaleNormal="130" workbookViewId="0">
      <selection activeCell="I19" sqref="I19"/>
    </sheetView>
  </sheetViews>
  <sheetFormatPr defaultColWidth="9.109375" defaultRowHeight="13.2" x14ac:dyDescent="0.25"/>
  <cols>
    <col min="1" max="1" width="3.44140625" style="2" customWidth="1"/>
    <col min="2" max="2" width="20.5546875" style="2" customWidth="1"/>
    <col min="3" max="3" width="9.109375" style="2"/>
    <col min="4" max="4" width="11.6640625" style="2" customWidth="1"/>
    <col min="5" max="5" width="18.88671875" style="2" customWidth="1"/>
    <col min="6" max="6" width="24" style="2" customWidth="1"/>
    <col min="7" max="7" width="19.5546875" style="2" customWidth="1"/>
    <col min="8" max="8" width="14.109375" style="2" customWidth="1"/>
    <col min="9" max="9" width="18.33203125" style="2" customWidth="1"/>
    <col min="10" max="11" width="9.109375" style="2"/>
    <col min="12" max="12" width="27.88671875" style="2" customWidth="1"/>
    <col min="13" max="14" width="9.109375" style="2"/>
    <col min="15" max="15" width="6.44140625" style="2" customWidth="1"/>
    <col min="16" max="16384" width="9.109375" style="2"/>
  </cols>
  <sheetData>
    <row r="2" spans="2:13" ht="15.6" x14ac:dyDescent="0.3">
      <c r="B2" s="1" t="s">
        <v>30</v>
      </c>
    </row>
    <row r="3" spans="2:13" x14ac:dyDescent="0.25">
      <c r="B3" s="2" t="s">
        <v>1</v>
      </c>
      <c r="E3" s="3" t="s">
        <v>31</v>
      </c>
      <c r="F3" s="3" t="s">
        <v>32</v>
      </c>
      <c r="H3" s="3"/>
    </row>
    <row r="4" spans="2:13" x14ac:dyDescent="0.25">
      <c r="M4" s="4"/>
    </row>
    <row r="5" spans="2:13" ht="14.4" x14ac:dyDescent="0.3">
      <c r="B5" s="5" t="s">
        <v>4</v>
      </c>
      <c r="E5" s="6">
        <f>E7-E6</f>
        <v>13015</v>
      </c>
      <c r="F5" s="6">
        <f>F7-F6</f>
        <v>14106</v>
      </c>
      <c r="H5" s="7"/>
      <c r="M5" s="4"/>
    </row>
    <row r="6" spans="2:13" ht="14.4" x14ac:dyDescent="0.3">
      <c r="B6" s="2" t="s">
        <v>5</v>
      </c>
      <c r="E6" s="6">
        <v>0</v>
      </c>
      <c r="F6" s="6">
        <v>0</v>
      </c>
      <c r="H6" s="7"/>
      <c r="M6" s="4"/>
    </row>
    <row r="7" spans="2:13" ht="14.4" x14ac:dyDescent="0.3">
      <c r="B7" s="5" t="s">
        <v>6</v>
      </c>
      <c r="E7" s="9">
        <v>13015</v>
      </c>
      <c r="F7" s="9">
        <v>14106</v>
      </c>
      <c r="H7" s="7"/>
    </row>
    <row r="8" spans="2:13" ht="14.4" x14ac:dyDescent="0.3">
      <c r="B8" s="2" t="s">
        <v>7</v>
      </c>
      <c r="E8" s="6">
        <v>-152</v>
      </c>
      <c r="F8" s="6">
        <v>-310</v>
      </c>
      <c r="H8" s="7"/>
    </row>
    <row r="9" spans="2:13" ht="14.4" x14ac:dyDescent="0.3">
      <c r="B9" s="5" t="s">
        <v>8</v>
      </c>
      <c r="E9" s="6">
        <f>+E7+E8</f>
        <v>12863</v>
      </c>
      <c r="F9" s="6">
        <f>F7+F8</f>
        <v>13796</v>
      </c>
      <c r="H9" s="7"/>
    </row>
    <row r="10" spans="2:13" ht="14.4" x14ac:dyDescent="0.3">
      <c r="B10" s="2" t="s">
        <v>9</v>
      </c>
      <c r="E10" s="6">
        <v>-6974</v>
      </c>
      <c r="F10" s="6">
        <v>-7152</v>
      </c>
      <c r="H10" s="7"/>
      <c r="M10" s="4"/>
    </row>
    <row r="11" spans="2:13" ht="14.4" x14ac:dyDescent="0.3">
      <c r="B11" s="2" t="s">
        <v>10</v>
      </c>
      <c r="E11" s="8">
        <v>-6521</v>
      </c>
      <c r="F11" s="8">
        <v>-8</v>
      </c>
      <c r="H11" s="7"/>
      <c r="M11" s="4"/>
    </row>
    <row r="12" spans="2:13" ht="14.4" x14ac:dyDescent="0.3">
      <c r="B12" s="5" t="s">
        <v>11</v>
      </c>
      <c r="E12" s="6">
        <v>-632</v>
      </c>
      <c r="F12" s="6">
        <v>6636</v>
      </c>
      <c r="H12" s="7"/>
    </row>
    <row r="13" spans="2:13" ht="14.4" x14ac:dyDescent="0.3">
      <c r="B13" s="2" t="s">
        <v>12</v>
      </c>
      <c r="E13" s="6">
        <f>E8</f>
        <v>-152</v>
      </c>
      <c r="F13" s="6">
        <f>F8</f>
        <v>-310</v>
      </c>
      <c r="H13" s="7"/>
    </row>
    <row r="14" spans="2:13" ht="14.4" x14ac:dyDescent="0.3">
      <c r="B14" s="5" t="s">
        <v>13</v>
      </c>
      <c r="E14" s="6">
        <f>E11</f>
        <v>-6521</v>
      </c>
      <c r="F14" s="6">
        <f>F11</f>
        <v>-8</v>
      </c>
      <c r="H14" s="7"/>
      <c r="M14" s="4"/>
    </row>
    <row r="15" spans="2:13" ht="14.4" x14ac:dyDescent="0.3">
      <c r="B15" s="5" t="s">
        <v>14</v>
      </c>
      <c r="E15" s="6">
        <f>E12-E13-E14</f>
        <v>6041</v>
      </c>
      <c r="F15" s="6">
        <f>F12-F13-F14</f>
        <v>6954</v>
      </c>
      <c r="H15" s="7"/>
    </row>
    <row r="16" spans="2:13" ht="14.4" x14ac:dyDescent="0.3">
      <c r="B16" s="2" t="s">
        <v>15</v>
      </c>
      <c r="E16" s="6">
        <f>+E6</f>
        <v>0</v>
      </c>
      <c r="F16" s="6">
        <v>0</v>
      </c>
      <c r="H16" s="7"/>
    </row>
    <row r="17" spans="1:17" ht="14.4" x14ac:dyDescent="0.3">
      <c r="B17" s="5" t="s">
        <v>16</v>
      </c>
      <c r="E17" s="6">
        <f>E15-E16</f>
        <v>6041</v>
      </c>
      <c r="F17" s="6">
        <f>F15-F16</f>
        <v>6954</v>
      </c>
      <c r="H17" s="7"/>
    </row>
    <row r="19" spans="1:17" s="10" customFormat="1" ht="15" x14ac:dyDescent="0.25">
      <c r="A19" s="2"/>
      <c r="B19" s="2" t="s">
        <v>17</v>
      </c>
      <c r="C19" s="2"/>
      <c r="D19" s="2"/>
      <c r="E19" s="2"/>
      <c r="F19" s="2"/>
      <c r="G19" s="2"/>
      <c r="H19" s="2"/>
      <c r="I19" s="2"/>
      <c r="J19" s="2"/>
    </row>
    <row r="20" spans="1:17" x14ac:dyDescent="0.25">
      <c r="B20" s="11"/>
      <c r="C20" s="11"/>
      <c r="D20" s="11"/>
      <c r="E20" s="11"/>
      <c r="F20" s="11"/>
      <c r="G20" s="11"/>
      <c r="H20" s="11"/>
      <c r="I20" s="11"/>
      <c r="J20" s="11"/>
      <c r="K20" s="11"/>
      <c r="L20" s="11"/>
      <c r="M20" s="12"/>
      <c r="N20" s="12"/>
      <c r="O20" s="12"/>
      <c r="P20" s="12"/>
      <c r="Q20" s="12"/>
    </row>
    <row r="21" spans="1:17" ht="13.8" thickBot="1" x14ac:dyDescent="0.3">
      <c r="B21" s="13"/>
      <c r="C21" s="13"/>
      <c r="D21" s="13"/>
      <c r="E21" s="13"/>
      <c r="F21" s="13"/>
      <c r="G21" s="13"/>
      <c r="H21" s="13"/>
      <c r="I21" s="13"/>
      <c r="J21" s="13"/>
      <c r="K21" s="13"/>
      <c r="L21" s="13"/>
    </row>
    <row r="22" spans="1:17" ht="15.6" x14ac:dyDescent="0.3">
      <c r="B22" s="14" t="s">
        <v>33</v>
      </c>
      <c r="C22" s="15"/>
      <c r="D22" s="15"/>
      <c r="E22" s="15"/>
      <c r="F22" s="15"/>
      <c r="G22" s="21"/>
      <c r="I22" s="4"/>
      <c r="J22" s="4"/>
      <c r="K22" s="4"/>
      <c r="L22" s="4"/>
    </row>
    <row r="23" spans="1:17" ht="14.4" x14ac:dyDescent="0.3">
      <c r="B23" s="17"/>
      <c r="F23" s="18">
        <v>2021</v>
      </c>
      <c r="G23" s="36"/>
      <c r="J23" s="4"/>
      <c r="K23" s="4"/>
      <c r="L23" s="4"/>
    </row>
    <row r="24" spans="1:17" ht="14.4" x14ac:dyDescent="0.3">
      <c r="B24" s="21" t="s">
        <v>19</v>
      </c>
      <c r="F24" s="22" t="s">
        <v>34</v>
      </c>
      <c r="G24" s="37" t="s">
        <v>21</v>
      </c>
      <c r="H24" s="23"/>
      <c r="I24" s="38"/>
      <c r="J24" s="4"/>
      <c r="K24" s="4"/>
      <c r="L24" s="4"/>
    </row>
    <row r="25" spans="1:17" ht="14.4" x14ac:dyDescent="0.3">
      <c r="B25" s="21" t="s">
        <v>22</v>
      </c>
      <c r="F25" s="22" t="s">
        <v>34</v>
      </c>
      <c r="G25" s="39" t="s">
        <v>21</v>
      </c>
      <c r="H25" s="23"/>
      <c r="I25" s="38"/>
      <c r="J25" s="4"/>
      <c r="K25" s="4"/>
      <c r="L25" s="4"/>
    </row>
    <row r="26" spans="1:17" ht="14.4" x14ac:dyDescent="0.3">
      <c r="B26" s="21" t="s">
        <v>24</v>
      </c>
      <c r="F26" s="5" t="s">
        <v>25</v>
      </c>
      <c r="G26" s="40" t="s">
        <v>21</v>
      </c>
      <c r="H26" s="23"/>
      <c r="I26" s="38"/>
      <c r="J26" s="4"/>
      <c r="K26" s="4"/>
      <c r="L26" s="4"/>
    </row>
    <row r="27" spans="1:17" ht="18.75" customHeight="1" x14ac:dyDescent="0.25">
      <c r="B27" s="25" t="s">
        <v>26</v>
      </c>
      <c r="G27" s="41"/>
      <c r="I27" s="42"/>
      <c r="J27" s="4"/>
      <c r="K27" s="4"/>
      <c r="L27" s="4"/>
    </row>
    <row r="28" spans="1:17" ht="13.8" thickBot="1" x14ac:dyDescent="0.3">
      <c r="B28" s="35" t="s">
        <v>21</v>
      </c>
      <c r="C28" s="29"/>
      <c r="D28" s="29"/>
      <c r="E28" s="29"/>
      <c r="F28" s="29"/>
      <c r="G28" s="43"/>
      <c r="H28" s="4"/>
      <c r="I28" s="4"/>
      <c r="J28" s="4"/>
      <c r="K28" s="4"/>
      <c r="L28" s="4"/>
    </row>
    <row r="29" spans="1:17" x14ac:dyDescent="0.25">
      <c r="B29" s="4"/>
    </row>
    <row r="30" spans="1:17" x14ac:dyDescent="0.25">
      <c r="B30" s="5"/>
    </row>
    <row r="31" spans="1:17" x14ac:dyDescent="0.25">
      <c r="B31" s="33"/>
    </row>
    <row r="32" spans="1:17" x14ac:dyDescent="0.25">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5" ma:contentTypeDescription="Create a new document." ma:contentTypeScope="" ma:versionID="bb4a6387556f9b5bf8454d62b9849628">
  <xsd:schema xmlns:xsd="http://www.w3.org/2001/XMLSchema" xmlns:xs="http://www.w3.org/2001/XMLSchema" xmlns:p="http://schemas.microsoft.com/office/2006/metadata/properties" xmlns:ns2="193f3a61-1ccc-4bd5-a505-175ac40a581d" xmlns:ns3="4adb27ba-3b56-433a-a5ab-38a52a8741f7" xmlns:ns4="baa6ae30-afb9-43ca-979f-40996da77185" targetNamespace="http://schemas.microsoft.com/office/2006/metadata/properties" ma:root="true" ma:fieldsID="a4bc715c6902e4ba1855280e0316be55" ns2:_="" ns3:_="" ns4:_="">
    <xsd:import namespace="193f3a61-1ccc-4bd5-a505-175ac40a581d"/>
    <xsd:import namespace="4adb27ba-3b56-433a-a5ab-38a52a8741f7"/>
    <xsd:import namespace="baa6ae30-afb9-43ca-979f-40996da77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d14256-4531-424c-b426-6b1dee6666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a6ae30-afb9-43ca-979f-40996da7718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1ba08ee-e933-413d-a370-457c93b0f8b1}" ma:internalName="TaxCatchAll" ma:showField="CatchAllData" ma:web="4adb27ba-3b56-433a-a5ab-38a52a874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aa6ae30-afb9-43ca-979f-40996da77185" xsi:nil="true"/>
    <lcf76f155ced4ddcb4097134ff3c332f xmlns="193f3a61-1ccc-4bd5-a505-175ac40a581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561D27-ABA5-4023-9FFA-F50D6A3CA7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3a61-1ccc-4bd5-a505-175ac40a581d"/>
    <ds:schemaRef ds:uri="4adb27ba-3b56-433a-a5ab-38a52a8741f7"/>
    <ds:schemaRef ds:uri="baa6ae30-afb9-43ca-979f-40996da77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CF2B24-8BB3-40E1-A7FF-9264CC86E2C8}">
  <ds:schemaRefs>
    <ds:schemaRef ds:uri="http://schemas.microsoft.com/sharepoint/v3/contenttype/forms"/>
  </ds:schemaRefs>
</ds:datastoreItem>
</file>

<file path=customXml/itemProps3.xml><?xml version="1.0" encoding="utf-8"?>
<ds:datastoreItem xmlns:ds="http://schemas.openxmlformats.org/officeDocument/2006/customXml" ds:itemID="{886EA4E5-E3F1-41C4-9C78-78DA780A78B2}">
  <ds:schemaRefs>
    <ds:schemaRef ds:uri="http://schemas.microsoft.com/office/2006/metadata/properties"/>
    <ds:schemaRef ds:uri="http://schemas.microsoft.com/office/infopath/2007/PartnerControls"/>
    <ds:schemaRef ds:uri="baa6ae30-afb9-43ca-979f-40996da77185"/>
    <ds:schemaRef ds:uri="193f3a61-1ccc-4bd5-a505-175ac40a58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Telenor Q123</vt:lpstr>
      <vt:lpstr>Telenor Q422</vt:lpstr>
      <vt:lpstr>Telenor Q322</vt:lpstr>
      <vt:lpstr>Telenor Q222</vt:lpstr>
      <vt:lpstr>Telenor Q122</vt:lpstr>
      <vt:lpstr>Telenor Q421</vt:lpstr>
      <vt:lpstr>Telenor Q321</vt:lpstr>
      <vt:lpstr>Telenor Q221</vt:lpstr>
      <vt:lpstr>Telenor Q121 incl. Myanmar</vt:lpstr>
      <vt:lpstr>Telenor Q420 incl. Myanmar</vt:lpstr>
      <vt:lpstr> Telenor Q320 incl. Myanmar</vt:lpstr>
      <vt:lpstr> Telenor Q220 incl. Myanmar </vt:lpstr>
      <vt:lpstr>Telenor Q120 incl. Myanmar</vt:lpstr>
      <vt:lpstr>Telenor Q419 pre IFRS 16</vt:lpstr>
      <vt:lpstr>Telenor Q319 pre IFRS 16</vt:lpstr>
      <vt:lpstr> Telenor Q219 pre IFRS 16</vt:lpstr>
      <vt:lpstr>Telenor Q119 pre IFRS 16</vt:lpstr>
      <vt:lpstr>' Telenor Q219 pre IFRS 16'!Print_Area</vt:lpstr>
      <vt:lpstr>' Telenor Q220 incl. Myanmar '!Print_Area</vt:lpstr>
      <vt:lpstr>' Telenor Q320 incl. Myanmar'!Print_Area</vt:lpstr>
      <vt:lpstr>'Telenor Q119 pre IFRS 16'!Print_Area</vt:lpstr>
      <vt:lpstr>'Telenor Q120 incl. Myanmar'!Print_Area</vt:lpstr>
      <vt:lpstr>'Telenor Q121 incl. Myanmar'!Print_Area</vt:lpstr>
      <vt:lpstr>'Telenor Q122'!Print_Area</vt:lpstr>
      <vt:lpstr>'Telenor Q123'!Print_Area</vt:lpstr>
      <vt:lpstr>'Telenor Q221'!Print_Area</vt:lpstr>
      <vt:lpstr>'Telenor Q222'!Print_Area</vt:lpstr>
      <vt:lpstr>'Telenor Q319 pre IFRS 16'!Print_Area</vt:lpstr>
      <vt:lpstr>'Telenor Q321'!Print_Area</vt:lpstr>
      <vt:lpstr>'Telenor Q322'!Print_Area</vt:lpstr>
      <vt:lpstr>'Telenor Q419 pre IFRS 16'!Print_Area</vt:lpstr>
      <vt:lpstr>'Telenor Q420 incl. Myanmar'!Print_Area</vt:lpstr>
      <vt:lpstr>'Telenor Q421'!Print_Area</vt:lpstr>
      <vt:lpstr>'Telenor Q422'!Print_Area</vt:lpstr>
    </vt:vector>
  </TitlesOfParts>
  <Manager/>
  <Company>Telenor ASA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Hatlevik Håkon</dc:creator>
  <cp:keywords/>
  <dc:description/>
  <cp:lastModifiedBy>Øystein Myrvold</cp:lastModifiedBy>
  <cp:revision/>
  <dcterms:created xsi:type="dcterms:W3CDTF">2019-04-26T14:39:22Z</dcterms:created>
  <dcterms:modified xsi:type="dcterms:W3CDTF">2023-05-03T18:56:32Z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0x010100118520FA9AE58D4C9751FD4968D30A20</vt:lpwstr>
  </property>
  <property fmtid="{D5CDD505-2E9C-101B-9397-08002B2CF9AE}" pid="5" name="MediaServiceImageTags">
    <vt:lpwstr/>
  </property>
  <property fmtid="{D5CDD505-2E9C-101B-9397-08002B2CF9AE}" pid="6" name="MSIP_Label_f604d2c9-1577-460e-b668-57374a0216c3_Enabled">
    <vt:lpwstr>true</vt:lpwstr>
  </property>
  <property fmtid="{D5CDD505-2E9C-101B-9397-08002B2CF9AE}" pid="7" name="MSIP_Label_f604d2c9-1577-460e-b668-57374a0216c3_SetDate">
    <vt:lpwstr>2023-02-01T13:26:44Z</vt:lpwstr>
  </property>
  <property fmtid="{D5CDD505-2E9C-101B-9397-08002B2CF9AE}" pid="8" name="MSIP_Label_f604d2c9-1577-460e-b668-57374a0216c3_Method">
    <vt:lpwstr>Standard</vt:lpwstr>
  </property>
  <property fmtid="{D5CDD505-2E9C-101B-9397-08002B2CF9AE}" pid="9" name="MSIP_Label_f604d2c9-1577-460e-b668-57374a0216c3_Name">
    <vt:lpwstr>f604d2c9-1577-460e-b668-57374a0216c3</vt:lpwstr>
  </property>
  <property fmtid="{D5CDD505-2E9C-101B-9397-08002B2CF9AE}" pid="10" name="MSIP_Label_f604d2c9-1577-460e-b668-57374a0216c3_SiteId">
    <vt:lpwstr>1676489c-5c72-46b7-ba63-9ab90c4aad44</vt:lpwstr>
  </property>
  <property fmtid="{D5CDD505-2E9C-101B-9397-08002B2CF9AE}" pid="11" name="MSIP_Label_f604d2c9-1577-460e-b668-57374a0216c3_ActionId">
    <vt:lpwstr>b29cc0b2-a79a-4618-875c-60c7efd6088d</vt:lpwstr>
  </property>
  <property fmtid="{D5CDD505-2E9C-101B-9397-08002B2CF9AE}" pid="12" name="MSIP_Label_f604d2c9-1577-460e-b668-57374a0216c3_ContentBits">
    <vt:lpwstr>2</vt:lpwstr>
  </property>
</Properties>
</file>